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таблица 5" sheetId="1" r:id="rId1"/>
    <sheet name="Лист1" sheetId="2" r:id="rId2"/>
    <sheet name="15 внебюджет" sheetId="3" state="hidden" r:id="rId3"/>
  </sheets>
  <definedNames>
    <definedName name="_xlnm.Print_Titles" localSheetId="0">'таблица 5'!$6:$7</definedName>
    <definedName name="_xlnm.Print_Area" localSheetId="0">'таблица 5'!$A$1:$P$250</definedName>
  </definedNames>
  <calcPr fullCalcOnLoad="1" refMode="R1C1"/>
</workbook>
</file>

<file path=xl/sharedStrings.xml><?xml version="1.0" encoding="utf-8"?>
<sst xmlns="http://schemas.openxmlformats.org/spreadsheetml/2006/main" count="628" uniqueCount="112">
  <si>
    <t>Подпрограмма 1</t>
  </si>
  <si>
    <t>ГРБС</t>
  </si>
  <si>
    <t>Подпрограмма 2</t>
  </si>
  <si>
    <t xml:space="preserve">Код бюджетной классификации </t>
  </si>
  <si>
    <t>ВСЕГО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</si>
  <si>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</si>
  <si>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</si>
  <si>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</si>
  <si>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№ п/п</t>
  </si>
  <si>
    <t>1.2.</t>
  </si>
  <si>
    <t>1.3.</t>
  </si>
  <si>
    <t>2.</t>
  </si>
  <si>
    <t>2.1.</t>
  </si>
  <si>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</si>
  <si>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</si>
  <si>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</si>
  <si>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</si>
  <si>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</si>
  <si>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</si>
  <si>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</si>
  <si>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</si>
  <si>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</si>
  <si>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</si>
  <si>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</si>
  <si>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</si>
  <si>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</si>
  <si>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</si>
  <si>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</si>
  <si>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</si>
  <si>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</si>
  <si>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</si>
  <si>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>Всего, в том числе:</t>
  </si>
  <si>
    <t>Подпрограмма 3 "Традиционная культура и народное творчество"</t>
  </si>
  <si>
    <t>3.2.</t>
  </si>
  <si>
    <t>3.</t>
  </si>
  <si>
    <t>за счет средств внебюджетных источников</t>
  </si>
  <si>
    <t>812</t>
  </si>
  <si>
    <t>816</t>
  </si>
  <si>
    <t xml:space="preserve">за счет средств внебюджетных источников </t>
  </si>
  <si>
    <t>1.</t>
  </si>
  <si>
    <t>Развитие библиотечного дела</t>
  </si>
  <si>
    <t>Развитие музейного дела</t>
  </si>
  <si>
    <t xml:space="preserve"> Подпрограмма 2   "Искусство"</t>
  </si>
  <si>
    <t xml:space="preserve"> Поддержка и развитие исполнительских искусств</t>
  </si>
  <si>
    <t xml:space="preserve">Проведение мероприятий международного, межрегионального и регионального значения, посвященных значимым событиям региональной, отечественной и мировой культуры, а также мероприятий по развитию международного и межрегионального сотрудничества в сфере культуры  </t>
  </si>
  <si>
    <t>Организация и проведение мероприятий по сохранению нематериального культурного наследия народов Камчатского края</t>
  </si>
  <si>
    <t>Поддержка разнообразных видов и форм традиционной народной культуры и творческих инициатив в области художественного самодеятельного творчества и обеспечение доступа граждан к участию в культурной жизни</t>
  </si>
  <si>
    <t>Развитие системы образования в сфере культуры и искусства</t>
  </si>
  <si>
    <t>1.1.</t>
  </si>
  <si>
    <t>2.2.</t>
  </si>
  <si>
    <t>3.1.</t>
  </si>
  <si>
    <t>4.1.</t>
  </si>
  <si>
    <t>4.</t>
  </si>
  <si>
    <t>4.2.</t>
  </si>
  <si>
    <t>5.</t>
  </si>
  <si>
    <t>5.2.</t>
  </si>
  <si>
    <t>Подпрограмма 4 "Образование в сфере культуры"</t>
  </si>
  <si>
    <t>5.3.</t>
  </si>
  <si>
    <t>5.4.</t>
  </si>
  <si>
    <t>Сохранение, использование, популяризация и государственная охрана объектов культурного наследия, расположенных на территории Камчатского края</t>
  </si>
  <si>
    <t xml:space="preserve"> Подпрограмма 1 "Наследие"</t>
  </si>
  <si>
    <t>за счет средств краевого бюджета, всего         в том числе</t>
  </si>
  <si>
    <t>Кроме того, планируемые объемы обязательств федерального бюджета</t>
  </si>
  <si>
    <t>5.5.</t>
  </si>
  <si>
    <t>5.1</t>
  </si>
  <si>
    <t>Развитие инфраструктуры в сфере культуры</t>
  </si>
  <si>
    <t>5.6.</t>
  </si>
  <si>
    <t>5.7.</t>
  </si>
  <si>
    <t>804</t>
  </si>
  <si>
    <t xml:space="preserve"> Развитие системы управления в сфере культуры</t>
  </si>
  <si>
    <t>за счет средств краевого бюджета, всего               в том числе</t>
  </si>
  <si>
    <t>Организация и проведение торжественных мероприятий, посвященных праздничным, памятным и юбилейным датам, значимым для России и Камчатского края, а также иных имиджевых и торжественных мероприятий</t>
  </si>
  <si>
    <t>Государственная программа  Камчатского края "Развитие культуры в Камчатском крае"</t>
  </si>
  <si>
    <t>Подпрограмма 5 "Обеспечение реализации Программы"</t>
  </si>
  <si>
    <t>Развитие кадрового потенциала в учреждениях культуры Камчатского края</t>
  </si>
  <si>
    <t>Развитие цифрового контента в сфере культуры</t>
  </si>
  <si>
    <t>за счет средств федерального бюджета, всего, в том числе</t>
  </si>
  <si>
    <t>за счет средств краевого бюджета, всего,   в том числе</t>
  </si>
  <si>
    <t>856</t>
  </si>
  <si>
    <t>за счет средств федерального бюджета, всего в том числе</t>
  </si>
  <si>
    <t>6.</t>
  </si>
  <si>
    <t>Подпрограмма 6 "Развитие инфраструктуры в сфере культуры"</t>
  </si>
  <si>
    <t>6.1.</t>
  </si>
  <si>
    <t>Инвестиционные мероприятия в сфере культуры</t>
  </si>
  <si>
    <t>6.2.</t>
  </si>
  <si>
    <t>6.3.</t>
  </si>
  <si>
    <t>Объем средств на реализацию Программы (тыс. рублей)</t>
  </si>
  <si>
    <t>Наименование Программы / подпрограммы / мероприятия</t>
  </si>
  <si>
    <t>Проведение мероприятий по выявлению художественно одаренных детей и молодежи и созданию условий для их творческого развития</t>
  </si>
  <si>
    <t>Проведение капитального и текущего ремонтов зданий и помещений краевых государственных и муниципальных учреждений культуры и учреждений дополнительного образования в сфере культуры (в том числе проектных работ) и экспертизы выполненных работ</t>
  </si>
  <si>
    <t>Проведение мероприятий по укреплению материально-технической базы краевых государственных и муниципальных учреждений культуры и учреждений дополнительного образования в сфере культуры</t>
  </si>
  <si>
    <t>5.8.</t>
  </si>
  <si>
    <t>Обеспечение проведения независимой оценки качества условий оказания услуг учреждениями культуры</t>
  </si>
  <si>
    <t>Обеспечение проведения специальной оценки условий и нормирования труда</t>
  </si>
  <si>
    <t>1.4.</t>
  </si>
  <si>
    <t>А1 Региональный проект "Обеспечение качественно нового уровня развития инфраструктуры культуры ("Культурная среда")</t>
  </si>
  <si>
    <t>2.3.</t>
  </si>
  <si>
    <t>3.3.</t>
  </si>
  <si>
    <t>5.9.</t>
  </si>
  <si>
    <t>6.4.</t>
  </si>
  <si>
    <t>6.5.</t>
  </si>
  <si>
    <t>А3 Региональный проект "Цифровизация услуг и формирование информационного пространства в сфере культуры ("Цифровая культура")</t>
  </si>
  <si>
    <t>".</t>
  </si>
  <si>
    <t>1.5.</t>
  </si>
  <si>
    <t>А2 Региональный проект "Создание условий для реализации творческого потенциала нации ("Творческие люди")</t>
  </si>
  <si>
    <t>859</t>
  </si>
  <si>
    <t>Предоставление субсидий некоммерческим организациям для реализации творческих проектов в сфере культуры</t>
  </si>
  <si>
    <t>11. Приложение 3 к Программе изложить в следующей редакции:</t>
  </si>
  <si>
    <t xml:space="preserve"> </t>
  </si>
  <si>
    <t xml:space="preserve">"Приложение 3 к Программе </t>
  </si>
  <si>
    <t xml:space="preserve">Финансовое обеспечение реализации государственной программы Камчатского края "Развитие культуры в Камчатском крае"                                                                                                                                                                                                                                                   </t>
  </si>
  <si>
    <t>Предоставление субсидий некоммерческим организациям, для реализации творческих проектов в сфере культуры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</si>
</sst>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0.00000"/>
    <numFmt numFmtId="179" formatCode="#,##0.00000"/>
    <numFmt numFmtId="180" formatCode="0.000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8" fillId="0" borderId="0" xfId="53" applyAlignment="1">
      <alignment vertical="top" wrapText="1"/>
      <protection/>
    </xf>
    <xf numFmtId="0" fontId="28" fillId="0" borderId="0" xfId="53">
      <alignment/>
      <protection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right" vertical="center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0" borderId="11" xfId="53" applyFont="1" applyBorder="1" applyAlignment="1">
      <alignment vertical="top" wrapText="1"/>
      <protection/>
    </xf>
    <xf numFmtId="0" fontId="5" fillId="0" borderId="12" xfId="53" applyFont="1" applyBorder="1" applyAlignment="1">
      <alignment vertical="top" wrapText="1"/>
      <protection/>
    </xf>
    <xf numFmtId="0" fontId="4" fillId="0" borderId="10" xfId="53" applyFont="1" applyBorder="1" applyAlignment="1">
      <alignment vertical="top" wrapText="1"/>
      <protection/>
    </xf>
    <xf numFmtId="0" fontId="28" fillId="0" borderId="11" xfId="53" applyBorder="1" applyAlignment="1">
      <alignment vertical="top" wrapText="1"/>
      <protection/>
    </xf>
    <xf numFmtId="0" fontId="28" fillId="0" borderId="12" xfId="53" applyBorder="1" applyAlignment="1">
      <alignment vertical="top" wrapText="1"/>
      <protection/>
    </xf>
    <xf numFmtId="0" fontId="4" fillId="0" borderId="13" xfId="53" applyFont="1" applyBorder="1" applyAlignment="1">
      <alignment vertical="top" wrapText="1"/>
      <protection/>
    </xf>
    <xf numFmtId="0" fontId="28" fillId="0" borderId="14" xfId="53" applyBorder="1" applyAlignment="1">
      <alignment vertical="top" wrapText="1"/>
      <protection/>
    </xf>
    <xf numFmtId="0" fontId="28" fillId="0" borderId="15" xfId="53" applyBorder="1" applyAlignment="1">
      <alignment vertical="top" wrapText="1"/>
      <protection/>
    </xf>
    <xf numFmtId="0" fontId="5" fillId="0" borderId="16" xfId="53" applyFont="1" applyBorder="1" applyAlignment="1">
      <alignment vertical="top" wrapText="1"/>
      <protection/>
    </xf>
    <xf numFmtId="0" fontId="5" fillId="0" borderId="17" xfId="53" applyFont="1" applyBorder="1" applyAlignment="1">
      <alignment vertical="top" wrapText="1"/>
      <protection/>
    </xf>
    <xf numFmtId="0" fontId="5" fillId="0" borderId="18" xfId="53" applyFont="1" applyBorder="1" applyAlignment="1">
      <alignment vertical="top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center" vertical="center" wrapText="1"/>
      <protection/>
    </xf>
    <xf numFmtId="0" fontId="5" fillId="0" borderId="21" xfId="53" applyFont="1" applyBorder="1" applyAlignment="1">
      <alignment horizontal="center" vertical="center" wrapText="1"/>
      <protection/>
    </xf>
    <xf numFmtId="179" fontId="2" fillId="0" borderId="2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22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2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79" fontId="2" fillId="0" borderId="0" xfId="0" applyNumberFormat="1" applyFont="1" applyFill="1" applyBorder="1" applyAlignment="1">
      <alignment vertical="top"/>
    </xf>
    <xf numFmtId="49" fontId="2" fillId="0" borderId="22" xfId="0" applyNumberFormat="1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center" wrapText="1"/>
    </xf>
    <xf numFmtId="179" fontId="2" fillId="0" borderId="22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 vertical="center"/>
    </xf>
    <xf numFmtId="179" fontId="2" fillId="0" borderId="22" xfId="0" applyNumberFormat="1" applyFont="1" applyFill="1" applyBorder="1" applyAlignment="1">
      <alignment horizontal="center" vertical="top"/>
    </xf>
    <xf numFmtId="178" fontId="2" fillId="0" borderId="22" xfId="0" applyNumberFormat="1" applyFont="1" applyFill="1" applyBorder="1" applyAlignment="1">
      <alignment horizontal="center" vertical="center"/>
    </xf>
    <xf numFmtId="179" fontId="2" fillId="0" borderId="22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179" fontId="2" fillId="33" borderId="22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vertical="top" wrapText="1"/>
    </xf>
    <xf numFmtId="0" fontId="7" fillId="0" borderId="22" xfId="0" applyFont="1" applyFill="1" applyBorder="1" applyAlignment="1">
      <alignment/>
    </xf>
    <xf numFmtId="0" fontId="2" fillId="0" borderId="22" xfId="0" applyFont="1" applyFill="1" applyBorder="1" applyAlignment="1">
      <alignment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9" fontId="2" fillId="0" borderId="27" xfId="0" applyNumberFormat="1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2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2" fillId="0" borderId="25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8" fillId="0" borderId="0" xfId="53" applyBorder="1" applyAlignment="1">
      <alignment vertical="top" wrapText="1"/>
      <protection/>
    </xf>
    <xf numFmtId="0" fontId="5" fillId="0" borderId="0" xfId="53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250"/>
  <sheetViews>
    <sheetView tabSelected="1" view="pageBreakPreview" zoomScaleSheetLayoutView="100" workbookViewId="0" topLeftCell="A1">
      <pane xSplit="3" ySplit="7" topLeftCell="D14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142" sqref="B142:B151"/>
    </sheetView>
  </sheetViews>
  <sheetFormatPr defaultColWidth="9.00390625" defaultRowHeight="12.75"/>
  <cols>
    <col min="1" max="1" width="5.125" style="46" customWidth="1"/>
    <col min="2" max="2" width="29.00390625" style="22" customWidth="1"/>
    <col min="3" max="3" width="38.875" style="22" customWidth="1"/>
    <col min="4" max="4" width="15.375" style="23" customWidth="1"/>
    <col min="5" max="5" width="17.25390625" style="22" customWidth="1"/>
    <col min="6" max="6" width="18.125" style="22" customWidth="1"/>
    <col min="7" max="7" width="18.25390625" style="22" customWidth="1"/>
    <col min="8" max="8" width="15.625" style="22" customWidth="1"/>
    <col min="9" max="9" width="16.875" style="22" customWidth="1"/>
    <col min="10" max="10" width="17.75390625" style="22" customWidth="1"/>
    <col min="11" max="15" width="15.875" style="22" customWidth="1"/>
    <col min="16" max="16" width="16.00390625" style="22" customWidth="1"/>
    <col min="17" max="17" width="16.625" style="22" customWidth="1"/>
    <col min="18" max="16384" width="9.125" style="22" customWidth="1"/>
  </cols>
  <sheetData>
    <row r="1" spans="1:16" s="49" customFormat="1" ht="18.75">
      <c r="A1" s="48"/>
      <c r="B1" s="53" t="s">
        <v>107</v>
      </c>
      <c r="C1" s="54"/>
      <c r="D1" s="48"/>
      <c r="E1" s="54"/>
      <c r="F1" s="54"/>
      <c r="G1" s="72" t="s">
        <v>108</v>
      </c>
      <c r="H1" s="72"/>
      <c r="I1" s="72"/>
      <c r="J1" s="72"/>
      <c r="K1" s="72"/>
      <c r="L1" s="72"/>
      <c r="M1" s="54"/>
      <c r="N1" s="54"/>
      <c r="O1" s="54"/>
      <c r="P1" s="54"/>
    </row>
    <row r="2" spans="1:16" s="52" customFormat="1" ht="14.25" customHeight="1">
      <c r="A2" s="50"/>
      <c r="B2" s="51"/>
      <c r="C2" s="51"/>
      <c r="D2" s="50"/>
      <c r="E2" s="51"/>
      <c r="F2" s="51"/>
      <c r="G2" s="51"/>
      <c r="H2" s="73" t="s">
        <v>109</v>
      </c>
      <c r="I2" s="73"/>
      <c r="J2" s="73"/>
      <c r="K2" s="73"/>
      <c r="L2" s="73"/>
      <c r="M2" s="73"/>
      <c r="N2" s="73"/>
      <c r="O2" s="73"/>
      <c r="P2" s="73"/>
    </row>
    <row r="3" spans="1:16" s="52" customFormat="1" ht="15">
      <c r="A3" s="50"/>
      <c r="B3" s="51"/>
      <c r="C3" s="51"/>
      <c r="D3" s="50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s="52" customFormat="1" ht="15.75">
      <c r="A4" s="74" t="s">
        <v>110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2" s="52" customFormat="1" ht="15">
      <c r="A5" s="50"/>
      <c r="B5" s="51"/>
      <c r="C5" s="51"/>
      <c r="D5" s="50"/>
      <c r="E5" s="51"/>
      <c r="F5" s="51"/>
      <c r="G5" s="51"/>
      <c r="H5" s="51"/>
      <c r="I5" s="51"/>
      <c r="J5" s="73"/>
      <c r="K5" s="73"/>
      <c r="L5" s="73"/>
    </row>
    <row r="6" spans="1:16" s="24" customFormat="1" ht="57.75" customHeight="1">
      <c r="A6" s="68" t="s">
        <v>8</v>
      </c>
      <c r="B6" s="68" t="s">
        <v>87</v>
      </c>
      <c r="C6" s="68"/>
      <c r="D6" s="28" t="s">
        <v>3</v>
      </c>
      <c r="E6" s="68" t="s">
        <v>86</v>
      </c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s="24" customFormat="1" ht="15">
      <c r="A7" s="68"/>
      <c r="B7" s="68"/>
      <c r="C7" s="68"/>
      <c r="D7" s="25" t="s">
        <v>1</v>
      </c>
      <c r="E7" s="25" t="s">
        <v>4</v>
      </c>
      <c r="F7" s="25">
        <v>2014</v>
      </c>
      <c r="G7" s="25">
        <v>2015</v>
      </c>
      <c r="H7" s="25">
        <v>2016</v>
      </c>
      <c r="I7" s="25">
        <v>2017</v>
      </c>
      <c r="J7" s="25">
        <v>2018</v>
      </c>
      <c r="K7" s="25">
        <v>2019</v>
      </c>
      <c r="L7" s="25">
        <v>2020</v>
      </c>
      <c r="M7" s="25">
        <v>2021</v>
      </c>
      <c r="N7" s="25">
        <v>2022</v>
      </c>
      <c r="O7" s="25">
        <v>2023</v>
      </c>
      <c r="P7" s="25">
        <v>2024</v>
      </c>
    </row>
    <row r="8" spans="1:17" s="30" customFormat="1" ht="1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7">
        <v>14</v>
      </c>
      <c r="O8" s="27">
        <v>15</v>
      </c>
      <c r="P8" s="27">
        <v>16</v>
      </c>
      <c r="Q8" s="29"/>
    </row>
    <row r="9" spans="1:17" s="34" customFormat="1" ht="15">
      <c r="A9" s="69"/>
      <c r="B9" s="63" t="s">
        <v>72</v>
      </c>
      <c r="C9" s="31" t="s">
        <v>31</v>
      </c>
      <c r="D9" s="32"/>
      <c r="E9" s="20">
        <f>SUM(F9:P9)</f>
        <v>13198825.626271639</v>
      </c>
      <c r="F9" s="20">
        <f aca="true" t="shared" si="0" ref="F9:P9">F10+F14+F20+F21+F22</f>
        <v>1483305.1157200001</v>
      </c>
      <c r="G9" s="20">
        <f t="shared" si="0"/>
        <v>953546.57031</v>
      </c>
      <c r="H9" s="20">
        <f t="shared" si="0"/>
        <v>940954.8082099999</v>
      </c>
      <c r="I9" s="20">
        <f t="shared" si="0"/>
        <v>1287340.6749</v>
      </c>
      <c r="J9" s="20">
        <f t="shared" si="0"/>
        <v>1257352.6479046464</v>
      </c>
      <c r="K9" s="20">
        <f t="shared" si="0"/>
        <v>1273221.6172600002</v>
      </c>
      <c r="L9" s="20">
        <f t="shared" si="0"/>
        <v>1272451.01408</v>
      </c>
      <c r="M9" s="20">
        <f t="shared" si="0"/>
        <v>1226024.5225099998</v>
      </c>
      <c r="N9" s="20">
        <f t="shared" si="0"/>
        <v>971084.2109499999</v>
      </c>
      <c r="O9" s="20">
        <f t="shared" si="0"/>
        <v>1488384.2089548002</v>
      </c>
      <c r="P9" s="20">
        <f t="shared" si="0"/>
        <v>1045160.235472192</v>
      </c>
      <c r="Q9" s="33"/>
    </row>
    <row r="10" spans="1:17" s="34" customFormat="1" ht="15">
      <c r="A10" s="69"/>
      <c r="B10" s="63"/>
      <c r="C10" s="55" t="s">
        <v>79</v>
      </c>
      <c r="E10" s="20">
        <f aca="true" t="shared" si="1" ref="E10:E82">SUM(F10:P10)</f>
        <v>485263.6048</v>
      </c>
      <c r="F10" s="20">
        <f aca="true" t="shared" si="2" ref="F10:P10">SUM(F11:F13)</f>
        <v>22030.73</v>
      </c>
      <c r="G10" s="20">
        <f t="shared" si="2"/>
        <v>15815.613800000001</v>
      </c>
      <c r="H10" s="20">
        <f t="shared" si="2"/>
        <v>1904.1129999999998</v>
      </c>
      <c r="I10" s="20">
        <f t="shared" si="2"/>
        <v>35781.7</v>
      </c>
      <c r="J10" s="20">
        <f t="shared" si="2"/>
        <v>44074.100000000006</v>
      </c>
      <c r="K10" s="20">
        <f t="shared" si="2"/>
        <v>71328.79999999999</v>
      </c>
      <c r="L10" s="20">
        <f t="shared" si="2"/>
        <v>130645.4</v>
      </c>
      <c r="M10" s="20">
        <f t="shared" si="2"/>
        <v>75527.7</v>
      </c>
      <c r="N10" s="20">
        <f t="shared" si="2"/>
        <v>14584.6</v>
      </c>
      <c r="O10" s="20">
        <f t="shared" si="2"/>
        <v>24090.000000000004</v>
      </c>
      <c r="P10" s="20">
        <f t="shared" si="2"/>
        <v>49480.848</v>
      </c>
      <c r="Q10" s="35"/>
    </row>
    <row r="11" spans="1:16" s="34" customFormat="1" ht="15">
      <c r="A11" s="69"/>
      <c r="B11" s="63"/>
      <c r="C11" s="56"/>
      <c r="D11" s="36" t="s">
        <v>37</v>
      </c>
      <c r="E11" s="20">
        <f t="shared" si="1"/>
        <v>403332.55715999997</v>
      </c>
      <c r="F11" s="20">
        <f>F24+F65+F89+F113+F132</f>
        <v>22030.73</v>
      </c>
      <c r="G11" s="20">
        <f>G24+G65+G89+G113+G132</f>
        <v>15815.613800000001</v>
      </c>
      <c r="H11" s="20">
        <f>H24+H65+H89+H113+H132</f>
        <v>1904.1129999999998</v>
      </c>
      <c r="I11" s="20">
        <f>I24+I65+I89+I113+I132</f>
        <v>35519.23603</v>
      </c>
      <c r="J11" s="20">
        <f aca="true" t="shared" si="3" ref="J11:P11">J24+J65+J89+J113+J132+J205</f>
        <v>42879.100000000006</v>
      </c>
      <c r="K11" s="20">
        <f t="shared" si="3"/>
        <v>71026.59999999999</v>
      </c>
      <c r="L11" s="20">
        <f t="shared" si="3"/>
        <v>51823.16433</v>
      </c>
      <c r="M11" s="20">
        <f t="shared" si="3"/>
        <v>75203</v>
      </c>
      <c r="N11" s="20">
        <f t="shared" si="3"/>
        <v>14256.2</v>
      </c>
      <c r="O11" s="20">
        <f t="shared" si="3"/>
        <v>23748.800000000003</v>
      </c>
      <c r="P11" s="20">
        <f t="shared" si="3"/>
        <v>49126</v>
      </c>
    </row>
    <row r="12" spans="1:16" s="34" customFormat="1" ht="15">
      <c r="A12" s="69"/>
      <c r="B12" s="63"/>
      <c r="C12" s="56"/>
      <c r="D12" s="36" t="s">
        <v>36</v>
      </c>
      <c r="E12" s="20">
        <f t="shared" si="1"/>
        <v>78508.83567</v>
      </c>
      <c r="F12" s="20">
        <f aca="true" t="shared" si="4" ref="F12:P12">F206</f>
        <v>0</v>
      </c>
      <c r="G12" s="20">
        <f t="shared" si="4"/>
        <v>0</v>
      </c>
      <c r="H12" s="20">
        <f t="shared" si="4"/>
        <v>0</v>
      </c>
      <c r="I12" s="20">
        <f t="shared" si="4"/>
        <v>0</v>
      </c>
      <c r="J12" s="20">
        <f t="shared" si="4"/>
        <v>0</v>
      </c>
      <c r="K12" s="20">
        <f t="shared" si="4"/>
        <v>0</v>
      </c>
      <c r="L12" s="20">
        <f t="shared" si="4"/>
        <v>78508.83567</v>
      </c>
      <c r="M12" s="20">
        <f t="shared" si="4"/>
        <v>0</v>
      </c>
      <c r="N12" s="20">
        <f t="shared" si="4"/>
        <v>0</v>
      </c>
      <c r="O12" s="20">
        <f t="shared" si="4"/>
        <v>0</v>
      </c>
      <c r="P12" s="20">
        <f t="shared" si="4"/>
        <v>0</v>
      </c>
    </row>
    <row r="13" spans="1:16" s="34" customFormat="1" ht="15">
      <c r="A13" s="69"/>
      <c r="B13" s="63"/>
      <c r="C13" s="57"/>
      <c r="D13" s="36" t="s">
        <v>78</v>
      </c>
      <c r="E13" s="20">
        <f t="shared" si="1"/>
        <v>3422.21197</v>
      </c>
      <c r="F13" s="20">
        <f aca="true" t="shared" si="5" ref="F13:L13">F133</f>
        <v>0</v>
      </c>
      <c r="G13" s="20">
        <f t="shared" si="5"/>
        <v>0</v>
      </c>
      <c r="H13" s="20">
        <f t="shared" si="5"/>
        <v>0</v>
      </c>
      <c r="I13" s="20">
        <f t="shared" si="5"/>
        <v>262.46397</v>
      </c>
      <c r="J13" s="20">
        <f t="shared" si="5"/>
        <v>1195</v>
      </c>
      <c r="K13" s="20">
        <f t="shared" si="5"/>
        <v>302.2</v>
      </c>
      <c r="L13" s="20">
        <f t="shared" si="5"/>
        <v>313.4</v>
      </c>
      <c r="M13" s="20">
        <f>M133</f>
        <v>324.7</v>
      </c>
      <c r="N13" s="20">
        <f>N133</f>
        <v>328.4</v>
      </c>
      <c r="O13" s="20">
        <f>O133</f>
        <v>341.2</v>
      </c>
      <c r="P13" s="20">
        <f>P133</f>
        <v>354.848</v>
      </c>
    </row>
    <row r="14" spans="1:17" s="34" customFormat="1" ht="13.5" customHeight="1">
      <c r="A14" s="69"/>
      <c r="B14" s="63"/>
      <c r="C14" s="55" t="s">
        <v>70</v>
      </c>
      <c r="D14" s="36"/>
      <c r="E14" s="20">
        <f t="shared" si="1"/>
        <v>11959787.21882699</v>
      </c>
      <c r="F14" s="20">
        <f aca="true" t="shared" si="6" ref="F14:P14">SUM(F15:F19)</f>
        <v>1399147.20219</v>
      </c>
      <c r="G14" s="20">
        <f t="shared" si="6"/>
        <v>873148.8725099999</v>
      </c>
      <c r="H14" s="20">
        <f t="shared" si="6"/>
        <v>854975.0472099999</v>
      </c>
      <c r="I14" s="20">
        <f t="shared" si="6"/>
        <v>1174054.9459</v>
      </c>
      <c r="J14" s="20">
        <f t="shared" si="6"/>
        <v>1125020.2753299999</v>
      </c>
      <c r="K14" s="20">
        <f t="shared" si="6"/>
        <v>1138691.3879500001</v>
      </c>
      <c r="L14" s="20">
        <f t="shared" si="6"/>
        <v>1078665.97514</v>
      </c>
      <c r="M14" s="20">
        <f t="shared" si="6"/>
        <v>1086344.70522</v>
      </c>
      <c r="N14" s="20">
        <f t="shared" si="6"/>
        <v>894254.8109499998</v>
      </c>
      <c r="O14" s="20">
        <f t="shared" si="6"/>
        <v>1402049.4089548</v>
      </c>
      <c r="P14" s="20">
        <f t="shared" si="6"/>
        <v>933434.587472192</v>
      </c>
      <c r="Q14" s="35"/>
    </row>
    <row r="15" spans="1:16" s="34" customFormat="1" ht="15">
      <c r="A15" s="69"/>
      <c r="B15" s="63"/>
      <c r="C15" s="56"/>
      <c r="D15" s="36" t="s">
        <v>37</v>
      </c>
      <c r="E15" s="20">
        <f t="shared" si="1"/>
        <v>9869804.659486992</v>
      </c>
      <c r="F15" s="20">
        <f>F25+F66+F90+F114+F135</f>
        <v>1326197.2820000001</v>
      </c>
      <c r="G15" s="20">
        <f>G25+G66+G90+G114+G135</f>
        <v>796366.8725099999</v>
      </c>
      <c r="H15" s="20">
        <f>H25+H66+H90+H114+H135</f>
        <v>712461.7081899999</v>
      </c>
      <c r="I15" s="20">
        <f>I25+I66+I90+I114+I135</f>
        <v>751525.99783</v>
      </c>
      <c r="J15" s="20">
        <f aca="true" t="shared" si="7" ref="J15:P15">J26+J66+J90+J114+J135+J208</f>
        <v>877527.40399</v>
      </c>
      <c r="K15" s="20">
        <f t="shared" si="7"/>
        <v>898102.36304</v>
      </c>
      <c r="L15" s="20">
        <f t="shared" si="7"/>
        <v>898592.07933</v>
      </c>
      <c r="M15" s="20">
        <f t="shared" si="7"/>
        <v>912075.7052199999</v>
      </c>
      <c r="N15" s="20">
        <f t="shared" si="7"/>
        <v>883480.8109499998</v>
      </c>
      <c r="O15" s="20">
        <f t="shared" si="7"/>
        <v>891260.4089548002</v>
      </c>
      <c r="P15" s="20">
        <f t="shared" si="7"/>
        <v>922214.027472192</v>
      </c>
    </row>
    <row r="16" spans="1:16" s="34" customFormat="1" ht="15">
      <c r="A16" s="69"/>
      <c r="B16" s="63"/>
      <c r="C16" s="56"/>
      <c r="D16" s="36" t="s">
        <v>36</v>
      </c>
      <c r="E16" s="20">
        <f t="shared" si="1"/>
        <v>1953330.73711</v>
      </c>
      <c r="F16" s="20">
        <f>F136</f>
        <v>72949.92019</v>
      </c>
      <c r="G16" s="20">
        <f>G136</f>
        <v>76782</v>
      </c>
      <c r="H16" s="20">
        <f>H136</f>
        <v>96560.33902</v>
      </c>
      <c r="I16" s="20">
        <f>I136</f>
        <v>418059.30059999996</v>
      </c>
      <c r="J16" s="20">
        <f aca="true" t="shared" si="8" ref="J16:P16">J136+J209</f>
        <v>233858.36184</v>
      </c>
      <c r="K16" s="20">
        <f>K136+K209</f>
        <v>224644.81546</v>
      </c>
      <c r="L16" s="20">
        <f t="shared" si="8"/>
        <v>167176</v>
      </c>
      <c r="M16" s="20">
        <f t="shared" si="8"/>
        <v>163300</v>
      </c>
      <c r="N16" s="20">
        <f t="shared" si="8"/>
        <v>0</v>
      </c>
      <c r="O16" s="20">
        <f t="shared" si="8"/>
        <v>500000</v>
      </c>
      <c r="P16" s="20">
        <f t="shared" si="8"/>
        <v>0</v>
      </c>
    </row>
    <row r="17" spans="1:16" s="34" customFormat="1" ht="15">
      <c r="A17" s="69"/>
      <c r="B17" s="63"/>
      <c r="C17" s="56"/>
      <c r="D17" s="36" t="s">
        <v>78</v>
      </c>
      <c r="E17" s="20">
        <f t="shared" si="1"/>
        <v>90448.31023</v>
      </c>
      <c r="F17" s="20">
        <f aca="true" t="shared" si="9" ref="F17:P17">F27+F137</f>
        <v>0</v>
      </c>
      <c r="G17" s="20">
        <f t="shared" si="9"/>
        <v>0</v>
      </c>
      <c r="H17" s="20">
        <f t="shared" si="9"/>
        <v>0</v>
      </c>
      <c r="I17" s="20">
        <f t="shared" si="9"/>
        <v>4469.64747</v>
      </c>
      <c r="J17" s="20">
        <f t="shared" si="9"/>
        <v>13634.5095</v>
      </c>
      <c r="K17" s="20">
        <f t="shared" si="9"/>
        <v>15693.69745</v>
      </c>
      <c r="L17" s="20">
        <f t="shared" si="9"/>
        <v>12897.89581</v>
      </c>
      <c r="M17" s="20">
        <f t="shared" si="9"/>
        <v>10969</v>
      </c>
      <c r="N17" s="20">
        <f t="shared" si="9"/>
        <v>10774</v>
      </c>
      <c r="O17" s="20">
        <f t="shared" si="9"/>
        <v>10789</v>
      </c>
      <c r="P17" s="20">
        <f t="shared" si="9"/>
        <v>11220.56</v>
      </c>
    </row>
    <row r="18" spans="1:16" s="34" customFormat="1" ht="15">
      <c r="A18" s="69"/>
      <c r="B18" s="63"/>
      <c r="C18" s="56"/>
      <c r="D18" s="36" t="s">
        <v>68</v>
      </c>
      <c r="E18" s="20">
        <f t="shared" si="1"/>
        <v>45953</v>
      </c>
      <c r="F18" s="20">
        <f>F138</f>
        <v>0</v>
      </c>
      <c r="G18" s="20">
        <f aca="true" t="shared" si="10" ref="G18:L18">G138</f>
        <v>0</v>
      </c>
      <c r="H18" s="20">
        <f t="shared" si="10"/>
        <v>45953</v>
      </c>
      <c r="I18" s="20">
        <f t="shared" si="10"/>
        <v>0</v>
      </c>
      <c r="J18" s="20">
        <f t="shared" si="10"/>
        <v>0</v>
      </c>
      <c r="K18" s="20">
        <f t="shared" si="10"/>
        <v>0</v>
      </c>
      <c r="L18" s="20">
        <f t="shared" si="10"/>
        <v>0</v>
      </c>
      <c r="M18" s="20">
        <f>M138</f>
        <v>0</v>
      </c>
      <c r="N18" s="20">
        <f>N138</f>
        <v>0</v>
      </c>
      <c r="O18" s="20">
        <f>O138</f>
        <v>0</v>
      </c>
      <c r="P18" s="20">
        <f>P138</f>
        <v>0</v>
      </c>
    </row>
    <row r="19" spans="1:16" s="34" customFormat="1" ht="15">
      <c r="A19" s="69"/>
      <c r="B19" s="63"/>
      <c r="C19" s="57"/>
      <c r="D19" s="36" t="s">
        <v>105</v>
      </c>
      <c r="E19" s="20">
        <f t="shared" si="1"/>
        <v>250.512</v>
      </c>
      <c r="F19" s="20">
        <f>F60</f>
        <v>0</v>
      </c>
      <c r="G19" s="20">
        <f aca="true" t="shared" si="11" ref="G19:P19">G60</f>
        <v>0</v>
      </c>
      <c r="H19" s="20">
        <f t="shared" si="11"/>
        <v>0</v>
      </c>
      <c r="I19" s="20">
        <f t="shared" si="11"/>
        <v>0</v>
      </c>
      <c r="J19" s="20">
        <f t="shared" si="11"/>
        <v>0</v>
      </c>
      <c r="K19" s="20">
        <f t="shared" si="11"/>
        <v>250.512</v>
      </c>
      <c r="L19" s="20">
        <f t="shared" si="11"/>
        <v>0</v>
      </c>
      <c r="M19" s="20">
        <f t="shared" si="11"/>
        <v>0</v>
      </c>
      <c r="N19" s="20">
        <f t="shared" si="11"/>
        <v>0</v>
      </c>
      <c r="O19" s="20">
        <f t="shared" si="11"/>
        <v>0</v>
      </c>
      <c r="P19" s="20">
        <f t="shared" si="11"/>
        <v>0</v>
      </c>
    </row>
    <row r="20" spans="1:16" s="34" customFormat="1" ht="15">
      <c r="A20" s="69"/>
      <c r="B20" s="63"/>
      <c r="C20" s="31" t="s">
        <v>7</v>
      </c>
      <c r="D20" s="36"/>
      <c r="E20" s="20">
        <f t="shared" si="1"/>
        <v>22397.986554646468</v>
      </c>
      <c r="F20" s="20">
        <f aca="true" t="shared" si="12" ref="F20:I21">F29+F67+F91+F115+F139</f>
        <v>4607.017</v>
      </c>
      <c r="G20" s="20">
        <f t="shared" si="12"/>
        <v>1365</v>
      </c>
      <c r="H20" s="20">
        <f t="shared" si="12"/>
        <v>1246.001</v>
      </c>
      <c r="I20" s="20">
        <f t="shared" si="12"/>
        <v>1132.218</v>
      </c>
      <c r="J20" s="20">
        <f aca="true" t="shared" si="13" ref="J20:P22">J29+J67+J91+J115+J139+J211</f>
        <v>2736.1650146464654</v>
      </c>
      <c r="K20" s="20">
        <f t="shared" si="13"/>
        <v>4904.62931</v>
      </c>
      <c r="L20" s="20">
        <f t="shared" si="13"/>
        <v>3458.03894</v>
      </c>
      <c r="M20" s="20">
        <f t="shared" si="13"/>
        <v>2948.91729</v>
      </c>
      <c r="N20" s="20">
        <f t="shared" si="13"/>
        <v>0</v>
      </c>
      <c r="O20" s="20">
        <f t="shared" si="13"/>
        <v>0</v>
      </c>
      <c r="P20" s="20">
        <f t="shared" si="13"/>
        <v>0</v>
      </c>
    </row>
    <row r="21" spans="1:16" s="34" customFormat="1" ht="15" customHeight="1">
      <c r="A21" s="69"/>
      <c r="B21" s="63"/>
      <c r="C21" s="31" t="s">
        <v>35</v>
      </c>
      <c r="D21" s="36"/>
      <c r="E21" s="20">
        <f t="shared" si="1"/>
        <v>731376.8160900001</v>
      </c>
      <c r="F21" s="20">
        <f t="shared" si="12"/>
        <v>57520.166529999995</v>
      </c>
      <c r="G21" s="20">
        <f t="shared" si="12"/>
        <v>63217.084</v>
      </c>
      <c r="H21" s="20">
        <f t="shared" si="12"/>
        <v>82829.647</v>
      </c>
      <c r="I21" s="20">
        <f t="shared" si="12"/>
        <v>76371.811</v>
      </c>
      <c r="J21" s="20">
        <f t="shared" si="13"/>
        <v>85522.10756</v>
      </c>
      <c r="K21" s="20">
        <f t="shared" si="13"/>
        <v>58296.8</v>
      </c>
      <c r="L21" s="20">
        <f t="shared" si="13"/>
        <v>59681.6</v>
      </c>
      <c r="M21" s="20">
        <f t="shared" si="13"/>
        <v>61203.2</v>
      </c>
      <c r="N21" s="20">
        <f t="shared" si="13"/>
        <v>62244.8</v>
      </c>
      <c r="O21" s="20">
        <f t="shared" si="13"/>
        <v>62244.8</v>
      </c>
      <c r="P21" s="20">
        <f t="shared" si="13"/>
        <v>62244.8</v>
      </c>
    </row>
    <row r="22" spans="1:16" s="34" customFormat="1" ht="30">
      <c r="A22" s="69"/>
      <c r="B22" s="63"/>
      <c r="C22" s="31" t="s">
        <v>62</v>
      </c>
      <c r="D22" s="36"/>
      <c r="E22" s="20">
        <f t="shared" si="1"/>
        <v>0</v>
      </c>
      <c r="F22" s="20">
        <f>F31+F69+F93+F117+F141+F213</f>
        <v>0</v>
      </c>
      <c r="G22" s="20">
        <f>G31+G69+G93+G117+G141+G213</f>
        <v>0</v>
      </c>
      <c r="H22" s="20">
        <f>H31+H69+H93+H117+H141+H213</f>
        <v>0</v>
      </c>
      <c r="I22" s="20">
        <f>I31+I69+I93+I117+I141+I213</f>
        <v>0</v>
      </c>
      <c r="J22" s="20">
        <f t="shared" si="13"/>
        <v>0</v>
      </c>
      <c r="K22" s="20">
        <f t="shared" si="13"/>
        <v>0</v>
      </c>
      <c r="L22" s="20">
        <f t="shared" si="13"/>
        <v>0</v>
      </c>
      <c r="M22" s="20">
        <f t="shared" si="13"/>
        <v>0</v>
      </c>
      <c r="N22" s="20">
        <f t="shared" si="13"/>
        <v>0</v>
      </c>
      <c r="O22" s="20">
        <f t="shared" si="13"/>
        <v>0</v>
      </c>
      <c r="P22" s="20">
        <f t="shared" si="13"/>
        <v>0</v>
      </c>
    </row>
    <row r="23" spans="1:16" s="34" customFormat="1" ht="15">
      <c r="A23" s="70" t="s">
        <v>39</v>
      </c>
      <c r="B23" s="63" t="s">
        <v>60</v>
      </c>
      <c r="C23" s="31" t="s">
        <v>31</v>
      </c>
      <c r="D23" s="32"/>
      <c r="E23" s="20">
        <f>SUM(F23:P23)</f>
        <v>2743963.45729</v>
      </c>
      <c r="F23" s="20">
        <f aca="true" t="shared" si="14" ref="F23:P23">F24+F25+F29+F30+F31</f>
        <v>186966.79814</v>
      </c>
      <c r="G23" s="20">
        <f t="shared" si="14"/>
        <v>188149.26</v>
      </c>
      <c r="H23" s="20">
        <f t="shared" si="14"/>
        <v>198295.328</v>
      </c>
      <c r="I23" s="20">
        <f t="shared" si="14"/>
        <v>233417.515</v>
      </c>
      <c r="J23" s="20">
        <f t="shared" si="14"/>
        <v>270269.19</v>
      </c>
      <c r="K23" s="20">
        <f t="shared" si="14"/>
        <v>284004.50307</v>
      </c>
      <c r="L23" s="20">
        <f t="shared" si="14"/>
        <v>280632.48576</v>
      </c>
      <c r="M23" s="20">
        <f t="shared" si="14"/>
        <v>282262.043</v>
      </c>
      <c r="N23" s="20">
        <f t="shared" si="14"/>
        <v>265426.68299999996</v>
      </c>
      <c r="O23" s="20">
        <f t="shared" si="14"/>
        <v>267023.633</v>
      </c>
      <c r="P23" s="20">
        <f t="shared" si="14"/>
        <v>287516.01832</v>
      </c>
    </row>
    <row r="24" spans="1:16" s="34" customFormat="1" ht="15">
      <c r="A24" s="70"/>
      <c r="B24" s="63"/>
      <c r="C24" s="31" t="s">
        <v>5</v>
      </c>
      <c r="D24" s="32">
        <v>816</v>
      </c>
      <c r="E24" s="20">
        <f>SUM(F24:P24)</f>
        <v>30632.313000000002</v>
      </c>
      <c r="F24" s="20">
        <f>F33+F41+F47+F53</f>
        <v>0</v>
      </c>
      <c r="G24" s="20">
        <f aca="true" t="shared" si="15" ref="G24:M24">G33+G41+G47+G53</f>
        <v>99</v>
      </c>
      <c r="H24" s="20">
        <f t="shared" si="15"/>
        <v>251.313</v>
      </c>
      <c r="I24" s="20">
        <f t="shared" si="15"/>
        <v>90</v>
      </c>
      <c r="J24" s="20">
        <f t="shared" si="15"/>
        <v>98</v>
      </c>
      <c r="K24" s="20">
        <f t="shared" si="15"/>
        <v>94</v>
      </c>
      <c r="L24" s="20">
        <f t="shared" si="15"/>
        <v>5000</v>
      </c>
      <c r="M24" s="20">
        <f t="shared" si="15"/>
        <v>15000</v>
      </c>
      <c r="N24" s="20">
        <f>N33+N41+N47+N53</f>
        <v>0</v>
      </c>
      <c r="O24" s="20">
        <f>O33+O41+O47+O53</f>
        <v>0</v>
      </c>
      <c r="P24" s="20">
        <f>P33+P41+P47+P53</f>
        <v>10000</v>
      </c>
    </row>
    <row r="25" spans="1:16" s="34" customFormat="1" ht="13.5" customHeight="1">
      <c r="A25" s="70"/>
      <c r="B25" s="63"/>
      <c r="C25" s="55" t="s">
        <v>70</v>
      </c>
      <c r="D25" s="36"/>
      <c r="E25" s="20">
        <f>SUM(F25:P25)</f>
        <v>2664065.29615</v>
      </c>
      <c r="F25" s="20">
        <f>SUM(F26:F28)</f>
        <v>182507.729</v>
      </c>
      <c r="G25" s="20">
        <f aca="true" t="shared" si="16" ref="G25:O25">SUM(G26:G28)</f>
        <v>184155.57</v>
      </c>
      <c r="H25" s="20">
        <f t="shared" si="16"/>
        <v>193693.57</v>
      </c>
      <c r="I25" s="20">
        <f t="shared" si="16"/>
        <v>229299.448</v>
      </c>
      <c r="J25" s="20">
        <f t="shared" si="16"/>
        <v>265173.613</v>
      </c>
      <c r="K25" s="20">
        <f>SUM(K26:K28)</f>
        <v>279588.50307</v>
      </c>
      <c r="L25" s="20">
        <f t="shared" si="16"/>
        <v>271172.48576</v>
      </c>
      <c r="M25" s="20">
        <f t="shared" si="16"/>
        <v>262650.043</v>
      </c>
      <c r="N25" s="20">
        <f t="shared" si="16"/>
        <v>260712.683</v>
      </c>
      <c r="O25" s="20">
        <f t="shared" si="16"/>
        <v>262309.633</v>
      </c>
      <c r="P25" s="20">
        <f>SUM(P26:P28)</f>
        <v>272802.01832</v>
      </c>
    </row>
    <row r="26" spans="1:16" s="34" customFormat="1" ht="15">
      <c r="A26" s="70"/>
      <c r="B26" s="63"/>
      <c r="C26" s="56"/>
      <c r="D26" s="36" t="s">
        <v>37</v>
      </c>
      <c r="E26" s="20">
        <f t="shared" si="1"/>
        <v>2650638.49578</v>
      </c>
      <c r="F26" s="20">
        <f>F35+F42+F48+F54</f>
        <v>182507.729</v>
      </c>
      <c r="G26" s="20">
        <f aca="true" t="shared" si="17" ref="G26:M26">G35+G42+G48+G54</f>
        <v>184155.57</v>
      </c>
      <c r="H26" s="20">
        <f t="shared" si="17"/>
        <v>193693.57</v>
      </c>
      <c r="I26" s="20">
        <f t="shared" si="17"/>
        <v>229299.448</v>
      </c>
      <c r="J26" s="20">
        <f t="shared" si="17"/>
        <v>260681.778</v>
      </c>
      <c r="K26" s="20">
        <f t="shared" si="17"/>
        <v>272828.19362</v>
      </c>
      <c r="L26" s="20">
        <f t="shared" si="17"/>
        <v>269997.82984</v>
      </c>
      <c r="M26" s="20">
        <f t="shared" si="17"/>
        <v>261650.043</v>
      </c>
      <c r="N26" s="20">
        <f>N35+N42+N48+N54</f>
        <v>260712.683</v>
      </c>
      <c r="O26" s="20">
        <f>O35+O42+O48+O54</f>
        <v>262309.633</v>
      </c>
      <c r="P26" s="20">
        <f>P35+P42+P48+P54</f>
        <v>272802.01832</v>
      </c>
    </row>
    <row r="27" spans="1:16" s="34" customFormat="1" ht="15">
      <c r="A27" s="70"/>
      <c r="B27" s="63"/>
      <c r="C27" s="56"/>
      <c r="D27" s="36" t="s">
        <v>78</v>
      </c>
      <c r="E27" s="20">
        <f t="shared" si="1"/>
        <v>13176.28837</v>
      </c>
      <c r="F27" s="20">
        <f aca="true" t="shared" si="18" ref="F27:P27">F36</f>
        <v>0</v>
      </c>
      <c r="G27" s="20">
        <f t="shared" si="18"/>
        <v>0</v>
      </c>
      <c r="H27" s="20">
        <f t="shared" si="18"/>
        <v>0</v>
      </c>
      <c r="I27" s="20">
        <f t="shared" si="18"/>
        <v>0</v>
      </c>
      <c r="J27" s="20">
        <f t="shared" si="18"/>
        <v>4491.835</v>
      </c>
      <c r="K27" s="20">
        <f t="shared" si="18"/>
        <v>6509.79745</v>
      </c>
      <c r="L27" s="20">
        <f t="shared" si="18"/>
        <v>1174.65592</v>
      </c>
      <c r="M27" s="20">
        <f t="shared" si="18"/>
        <v>1000</v>
      </c>
      <c r="N27" s="20">
        <f t="shared" si="18"/>
        <v>0</v>
      </c>
      <c r="O27" s="20">
        <f t="shared" si="18"/>
        <v>0</v>
      </c>
      <c r="P27" s="20">
        <f t="shared" si="18"/>
        <v>0</v>
      </c>
    </row>
    <row r="28" spans="1:16" s="34" customFormat="1" ht="15">
      <c r="A28" s="70"/>
      <c r="B28" s="63"/>
      <c r="C28" s="57"/>
      <c r="D28" s="36" t="s">
        <v>105</v>
      </c>
      <c r="E28" s="20">
        <f t="shared" si="1"/>
        <v>250.512</v>
      </c>
      <c r="F28" s="20">
        <f>F60</f>
        <v>0</v>
      </c>
      <c r="G28" s="20">
        <f aca="true" t="shared" si="19" ref="G28:P28">G60</f>
        <v>0</v>
      </c>
      <c r="H28" s="20">
        <f t="shared" si="19"/>
        <v>0</v>
      </c>
      <c r="I28" s="20">
        <f t="shared" si="19"/>
        <v>0</v>
      </c>
      <c r="J28" s="20">
        <f t="shared" si="19"/>
        <v>0</v>
      </c>
      <c r="K28" s="20">
        <f t="shared" si="19"/>
        <v>250.512</v>
      </c>
      <c r="L28" s="20">
        <f t="shared" si="19"/>
        <v>0</v>
      </c>
      <c r="M28" s="20">
        <f t="shared" si="19"/>
        <v>0</v>
      </c>
      <c r="N28" s="20">
        <f t="shared" si="19"/>
        <v>0</v>
      </c>
      <c r="O28" s="20">
        <f t="shared" si="19"/>
        <v>0</v>
      </c>
      <c r="P28" s="20">
        <f t="shared" si="19"/>
        <v>0</v>
      </c>
    </row>
    <row r="29" spans="1:16" s="34" customFormat="1" ht="15">
      <c r="A29" s="70"/>
      <c r="B29" s="63"/>
      <c r="C29" s="31" t="s">
        <v>7</v>
      </c>
      <c r="D29" s="36"/>
      <c r="E29" s="20">
        <f t="shared" si="1"/>
        <v>54.480000000000004</v>
      </c>
      <c r="F29" s="20">
        <f>F37+F43+F49+F55</f>
        <v>0</v>
      </c>
      <c r="G29" s="20">
        <f aca="true" t="shared" si="20" ref="G29:M29">G37+G43+G49+G55</f>
        <v>0</v>
      </c>
      <c r="H29" s="20">
        <f t="shared" si="20"/>
        <v>16.98</v>
      </c>
      <c r="I29" s="20">
        <f t="shared" si="20"/>
        <v>37.5</v>
      </c>
      <c r="J29" s="20">
        <f t="shared" si="20"/>
        <v>0</v>
      </c>
      <c r="K29" s="20">
        <f t="shared" si="20"/>
        <v>0</v>
      </c>
      <c r="L29" s="20">
        <f t="shared" si="20"/>
        <v>0</v>
      </c>
      <c r="M29" s="20">
        <f t="shared" si="20"/>
        <v>0</v>
      </c>
      <c r="N29" s="20">
        <f aca="true" t="shared" si="21" ref="N29:P31">N37+N43+N49+N55</f>
        <v>0</v>
      </c>
      <c r="O29" s="20">
        <f t="shared" si="21"/>
        <v>0</v>
      </c>
      <c r="P29" s="20">
        <f t="shared" si="21"/>
        <v>0</v>
      </c>
    </row>
    <row r="30" spans="1:16" s="34" customFormat="1" ht="15" customHeight="1">
      <c r="A30" s="70"/>
      <c r="B30" s="63"/>
      <c r="C30" s="31" t="s">
        <v>38</v>
      </c>
      <c r="D30" s="36"/>
      <c r="E30" s="20">
        <f t="shared" si="1"/>
        <v>49211.36814</v>
      </c>
      <c r="F30" s="20">
        <f>F38+F44+F50+F56</f>
        <v>4459.06914</v>
      </c>
      <c r="G30" s="20">
        <f aca="true" t="shared" si="22" ref="G30:M30">G38+G44+G50+G56</f>
        <v>3894.6899999999996</v>
      </c>
      <c r="H30" s="20">
        <f t="shared" si="22"/>
        <v>4333.465</v>
      </c>
      <c r="I30" s="20">
        <f t="shared" si="22"/>
        <v>3990.567</v>
      </c>
      <c r="J30" s="20">
        <f t="shared" si="22"/>
        <v>4997.577</v>
      </c>
      <c r="K30" s="20">
        <f t="shared" si="22"/>
        <v>4322</v>
      </c>
      <c r="L30" s="20">
        <f t="shared" si="22"/>
        <v>4460</v>
      </c>
      <c r="M30" s="20">
        <f t="shared" si="22"/>
        <v>4612</v>
      </c>
      <c r="N30" s="20">
        <f t="shared" si="21"/>
        <v>4714</v>
      </c>
      <c r="O30" s="20">
        <f t="shared" si="21"/>
        <v>4714</v>
      </c>
      <c r="P30" s="20">
        <f t="shared" si="21"/>
        <v>4714</v>
      </c>
    </row>
    <row r="31" spans="1:16" s="34" customFormat="1" ht="30">
      <c r="A31" s="70"/>
      <c r="B31" s="63"/>
      <c r="C31" s="31" t="s">
        <v>62</v>
      </c>
      <c r="D31" s="36"/>
      <c r="E31" s="20">
        <f t="shared" si="1"/>
        <v>0</v>
      </c>
      <c r="F31" s="20">
        <f>F39+F45+F51+F57</f>
        <v>0</v>
      </c>
      <c r="G31" s="20">
        <f aca="true" t="shared" si="23" ref="G31:M31">G39+G45+G51+G57</f>
        <v>0</v>
      </c>
      <c r="H31" s="20">
        <f t="shared" si="23"/>
        <v>0</v>
      </c>
      <c r="I31" s="20">
        <f t="shared" si="23"/>
        <v>0</v>
      </c>
      <c r="J31" s="20">
        <f t="shared" si="23"/>
        <v>0</v>
      </c>
      <c r="K31" s="20">
        <f t="shared" si="23"/>
        <v>0</v>
      </c>
      <c r="L31" s="20">
        <f t="shared" si="23"/>
        <v>0</v>
      </c>
      <c r="M31" s="20">
        <f t="shared" si="23"/>
        <v>0</v>
      </c>
      <c r="N31" s="20">
        <f t="shared" si="21"/>
        <v>0</v>
      </c>
      <c r="O31" s="20">
        <f t="shared" si="21"/>
        <v>0</v>
      </c>
      <c r="P31" s="20">
        <f t="shared" si="21"/>
        <v>0</v>
      </c>
    </row>
    <row r="32" spans="1:16" s="34" customFormat="1" ht="15">
      <c r="A32" s="58" t="s">
        <v>48</v>
      </c>
      <c r="B32" s="60" t="s">
        <v>59</v>
      </c>
      <c r="C32" s="31" t="s">
        <v>31</v>
      </c>
      <c r="D32" s="32"/>
      <c r="E32" s="20">
        <f t="shared" si="1"/>
        <v>28976.28837</v>
      </c>
      <c r="F32" s="20">
        <f aca="true" t="shared" si="24" ref="F32:K32">F33+F34+F37+F38</f>
        <v>15700</v>
      </c>
      <c r="G32" s="20">
        <f t="shared" si="24"/>
        <v>100</v>
      </c>
      <c r="H32" s="20">
        <f t="shared" si="24"/>
        <v>0</v>
      </c>
      <c r="I32" s="20">
        <f t="shared" si="24"/>
        <v>0</v>
      </c>
      <c r="J32" s="20">
        <f t="shared" si="24"/>
        <v>4491.835</v>
      </c>
      <c r="K32" s="20">
        <f t="shared" si="24"/>
        <v>6509.79745</v>
      </c>
      <c r="L32" s="20">
        <f>L33+L34+L37+L38</f>
        <v>1174.65592</v>
      </c>
      <c r="M32" s="20">
        <f>M33+M34+M37+M38</f>
        <v>1000</v>
      </c>
      <c r="N32" s="20">
        <f>N33+N34+N37+N38</f>
        <v>0</v>
      </c>
      <c r="O32" s="20">
        <f>O33+O34+O37+O38</f>
        <v>0</v>
      </c>
      <c r="P32" s="20">
        <f>P33+P34+P37+P38</f>
        <v>0</v>
      </c>
    </row>
    <row r="33" spans="1:16" s="34" customFormat="1" ht="15">
      <c r="A33" s="58"/>
      <c r="B33" s="60"/>
      <c r="C33" s="31" t="s">
        <v>5</v>
      </c>
      <c r="D33" s="32"/>
      <c r="E33" s="20">
        <f t="shared" si="1"/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</row>
    <row r="34" spans="1:16" s="34" customFormat="1" ht="15">
      <c r="A34" s="58"/>
      <c r="B34" s="60"/>
      <c r="C34" s="55" t="s">
        <v>70</v>
      </c>
      <c r="D34" s="36"/>
      <c r="E34" s="20">
        <f t="shared" si="1"/>
        <v>28976.28837</v>
      </c>
      <c r="F34" s="20">
        <f>SUM(F35:F36)</f>
        <v>15700</v>
      </c>
      <c r="G34" s="20">
        <f aca="true" t="shared" si="25" ref="G34:L34">SUM(G35:G36)</f>
        <v>100</v>
      </c>
      <c r="H34" s="20">
        <f t="shared" si="25"/>
        <v>0</v>
      </c>
      <c r="I34" s="20">
        <f t="shared" si="25"/>
        <v>0</v>
      </c>
      <c r="J34" s="20">
        <f t="shared" si="25"/>
        <v>4491.835</v>
      </c>
      <c r="K34" s="20">
        <f t="shared" si="25"/>
        <v>6509.79745</v>
      </c>
      <c r="L34" s="20">
        <f t="shared" si="25"/>
        <v>1174.65592</v>
      </c>
      <c r="M34" s="20">
        <f>SUM(M35:M36)</f>
        <v>1000</v>
      </c>
      <c r="N34" s="20">
        <f>SUM(N35:N36)</f>
        <v>0</v>
      </c>
      <c r="O34" s="20">
        <f>SUM(O35:O36)</f>
        <v>0</v>
      </c>
      <c r="P34" s="20">
        <f>SUM(P35:P36)</f>
        <v>0</v>
      </c>
    </row>
    <row r="35" spans="1:16" s="34" customFormat="1" ht="15">
      <c r="A35" s="58"/>
      <c r="B35" s="60"/>
      <c r="C35" s="56"/>
      <c r="D35" s="36" t="s">
        <v>37</v>
      </c>
      <c r="E35" s="20">
        <f t="shared" si="1"/>
        <v>15800</v>
      </c>
      <c r="F35" s="20">
        <v>15700</v>
      </c>
      <c r="G35" s="20">
        <v>100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</row>
    <row r="36" spans="1:16" s="34" customFormat="1" ht="15">
      <c r="A36" s="58"/>
      <c r="B36" s="60"/>
      <c r="C36" s="57"/>
      <c r="D36" s="36" t="s">
        <v>78</v>
      </c>
      <c r="E36" s="20">
        <f t="shared" si="1"/>
        <v>13176.28837</v>
      </c>
      <c r="F36" s="20">
        <v>0</v>
      </c>
      <c r="G36" s="20">
        <v>0</v>
      </c>
      <c r="H36" s="20">
        <v>0</v>
      </c>
      <c r="I36" s="20">
        <v>0</v>
      </c>
      <c r="J36" s="20">
        <v>4491.835</v>
      </c>
      <c r="K36" s="20">
        <v>6509.79745</v>
      </c>
      <c r="L36" s="20">
        <v>1174.65592</v>
      </c>
      <c r="M36" s="20">
        <v>1000</v>
      </c>
      <c r="N36" s="20">
        <v>0</v>
      </c>
      <c r="O36" s="20">
        <v>0</v>
      </c>
      <c r="P36" s="20">
        <f>O36*1.04</f>
        <v>0</v>
      </c>
    </row>
    <row r="37" spans="1:16" s="34" customFormat="1" ht="15">
      <c r="A37" s="58"/>
      <c r="B37" s="60"/>
      <c r="C37" s="31" t="s">
        <v>7</v>
      </c>
      <c r="D37" s="36"/>
      <c r="E37" s="20">
        <f t="shared" si="1"/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</row>
    <row r="38" spans="1:16" s="34" customFormat="1" ht="15" customHeight="1">
      <c r="A38" s="58"/>
      <c r="B38" s="60"/>
      <c r="C38" s="31" t="s">
        <v>35</v>
      </c>
      <c r="D38" s="36"/>
      <c r="E38" s="20">
        <f t="shared" si="1"/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</row>
    <row r="39" spans="1:16" s="34" customFormat="1" ht="30">
      <c r="A39" s="58"/>
      <c r="B39" s="60"/>
      <c r="C39" s="31" t="s">
        <v>62</v>
      </c>
      <c r="D39" s="36"/>
      <c r="E39" s="20">
        <f t="shared" si="1"/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</row>
    <row r="40" spans="1:16" s="34" customFormat="1" ht="15">
      <c r="A40" s="58" t="s">
        <v>9</v>
      </c>
      <c r="B40" s="60" t="s">
        <v>40</v>
      </c>
      <c r="C40" s="31" t="s">
        <v>31</v>
      </c>
      <c r="D40" s="32">
        <v>816</v>
      </c>
      <c r="E40" s="20">
        <f t="shared" si="1"/>
        <v>1764893.4076399999</v>
      </c>
      <c r="F40" s="20">
        <f aca="true" t="shared" si="26" ref="F40:K40">F41+F42+F43+F44+F45</f>
        <v>118507.40758</v>
      </c>
      <c r="G40" s="20">
        <f t="shared" si="26"/>
        <v>128737.75600000001</v>
      </c>
      <c r="H40" s="20">
        <f t="shared" si="26"/>
        <v>134229.902</v>
      </c>
      <c r="I40" s="20">
        <f t="shared" si="26"/>
        <v>161044.19700000001</v>
      </c>
      <c r="J40" s="20">
        <f t="shared" si="26"/>
        <v>176644.13100000002</v>
      </c>
      <c r="K40" s="20">
        <f t="shared" si="26"/>
        <v>185777.42562</v>
      </c>
      <c r="L40" s="20">
        <f>L41+L42+L43+L44+L45</f>
        <v>176436.3056</v>
      </c>
      <c r="M40" s="20">
        <f>M41+M42+M43+M44+M45</f>
        <v>169699.081</v>
      </c>
      <c r="N40" s="20">
        <f>N41+N42+N43+N44+N45</f>
        <v>168492.501</v>
      </c>
      <c r="O40" s="20">
        <f>O41+O42+O43+O44+O45</f>
        <v>169298.971</v>
      </c>
      <c r="P40" s="20">
        <f>P41+P42+P43+P44+P45</f>
        <v>176025.72983999999</v>
      </c>
    </row>
    <row r="41" spans="1:16" s="34" customFormat="1" ht="15">
      <c r="A41" s="58"/>
      <c r="B41" s="61"/>
      <c r="C41" s="31" t="s">
        <v>5</v>
      </c>
      <c r="D41" s="36"/>
      <c r="E41" s="20">
        <f t="shared" si="1"/>
        <v>632.313</v>
      </c>
      <c r="F41" s="20">
        <v>0</v>
      </c>
      <c r="G41" s="20">
        <v>99</v>
      </c>
      <c r="H41" s="20">
        <f>95+156.313</f>
        <v>251.313</v>
      </c>
      <c r="I41" s="20">
        <v>90</v>
      </c>
      <c r="J41" s="20">
        <v>98</v>
      </c>
      <c r="K41" s="20">
        <v>94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</row>
    <row r="42" spans="1:16" s="34" customFormat="1" ht="15">
      <c r="A42" s="58"/>
      <c r="B42" s="61"/>
      <c r="C42" s="31" t="s">
        <v>6</v>
      </c>
      <c r="D42" s="36"/>
      <c r="E42" s="20">
        <f t="shared" si="1"/>
        <v>1750422.8030599998</v>
      </c>
      <c r="F42" s="20">
        <v>117092.761</v>
      </c>
      <c r="G42" s="20">
        <v>127198.016</v>
      </c>
      <c r="H42" s="20">
        <v>132385.049</v>
      </c>
      <c r="I42" s="20">
        <f>159938.203-90</f>
        <v>159848.203</v>
      </c>
      <c r="J42" s="20">
        <v>175056.76</v>
      </c>
      <c r="K42" s="20">
        <v>184539.42562</v>
      </c>
      <c r="L42" s="20">
        <v>175306.3056</v>
      </c>
      <c r="M42" s="20">
        <v>168569.081</v>
      </c>
      <c r="N42" s="20">
        <v>167362.501</v>
      </c>
      <c r="O42" s="20">
        <v>168168.971</v>
      </c>
      <c r="P42" s="20">
        <f>O42*1.04</f>
        <v>174895.72983999999</v>
      </c>
    </row>
    <row r="43" spans="1:16" s="34" customFormat="1" ht="15">
      <c r="A43" s="58"/>
      <c r="B43" s="61"/>
      <c r="C43" s="31" t="s">
        <v>7</v>
      </c>
      <c r="D43" s="36"/>
      <c r="E43" s="20">
        <f t="shared" si="1"/>
        <v>54.480000000000004</v>
      </c>
      <c r="F43" s="20">
        <v>0</v>
      </c>
      <c r="G43" s="20">
        <v>0</v>
      </c>
      <c r="H43" s="20">
        <v>16.98</v>
      </c>
      <c r="I43" s="20">
        <v>37.5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</row>
    <row r="44" spans="1:16" s="34" customFormat="1" ht="15" customHeight="1">
      <c r="A44" s="58"/>
      <c r="B44" s="61"/>
      <c r="C44" s="31" t="s">
        <v>35</v>
      </c>
      <c r="D44" s="36"/>
      <c r="E44" s="20">
        <f t="shared" si="1"/>
        <v>13783.81158</v>
      </c>
      <c r="F44" s="20">
        <f>1400.64658+14</f>
        <v>1414.64658</v>
      </c>
      <c r="G44" s="20">
        <v>1440.74</v>
      </c>
      <c r="H44" s="20">
        <v>1576.56</v>
      </c>
      <c r="I44" s="20">
        <v>1068.494</v>
      </c>
      <c r="J44" s="20">
        <v>1489.371</v>
      </c>
      <c r="K44" s="20">
        <v>1144</v>
      </c>
      <c r="L44" s="20">
        <v>1130</v>
      </c>
      <c r="M44" s="20">
        <v>1130</v>
      </c>
      <c r="N44" s="20">
        <v>1130</v>
      </c>
      <c r="O44" s="20">
        <v>1130</v>
      </c>
      <c r="P44" s="20">
        <f>O44</f>
        <v>1130</v>
      </c>
    </row>
    <row r="45" spans="1:16" s="34" customFormat="1" ht="30">
      <c r="A45" s="58"/>
      <c r="B45" s="61"/>
      <c r="C45" s="31" t="s">
        <v>62</v>
      </c>
      <c r="D45" s="36"/>
      <c r="E45" s="20">
        <f t="shared" si="1"/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</row>
    <row r="46" spans="1:16" s="34" customFormat="1" ht="15">
      <c r="A46" s="58" t="s">
        <v>10</v>
      </c>
      <c r="B46" s="63" t="s">
        <v>41</v>
      </c>
      <c r="C46" s="31" t="s">
        <v>31</v>
      </c>
      <c r="D46" s="32">
        <v>816</v>
      </c>
      <c r="E46" s="20">
        <f t="shared" si="1"/>
        <v>919843.24928</v>
      </c>
      <c r="F46" s="20">
        <f aca="true" t="shared" si="27" ref="F46:K46">F47+F48+F49+F50+F51</f>
        <v>52759.39056</v>
      </c>
      <c r="G46" s="20">
        <f t="shared" si="27"/>
        <v>59311.50399999999</v>
      </c>
      <c r="H46" s="20">
        <f t="shared" si="27"/>
        <v>64065.426</v>
      </c>
      <c r="I46" s="20">
        <f t="shared" si="27"/>
        <v>72373.318</v>
      </c>
      <c r="J46" s="20">
        <f t="shared" si="27"/>
        <v>89133.224</v>
      </c>
      <c r="K46" s="20">
        <f t="shared" si="27"/>
        <v>91466.768</v>
      </c>
      <c r="L46" s="20">
        <f>L47+L48+L49+L50+L51</f>
        <v>98021.52424</v>
      </c>
      <c r="M46" s="20">
        <f>M47+M48+M49+M50+M51</f>
        <v>96562.962</v>
      </c>
      <c r="N46" s="20">
        <f>N47+N48+N49+N50+N51</f>
        <v>96934.182</v>
      </c>
      <c r="O46" s="20">
        <f>O47+O48+O49+O50+O51</f>
        <v>97724.662</v>
      </c>
      <c r="P46" s="20">
        <f>P47+P48+P49+P50+P51</f>
        <v>101490.28848</v>
      </c>
    </row>
    <row r="47" spans="1:16" s="34" customFormat="1" ht="15">
      <c r="A47" s="58"/>
      <c r="B47" s="63"/>
      <c r="C47" s="31" t="s">
        <v>5</v>
      </c>
      <c r="D47" s="36"/>
      <c r="E47" s="20">
        <f t="shared" si="1"/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</row>
    <row r="48" spans="1:16" s="34" customFormat="1" ht="15">
      <c r="A48" s="58"/>
      <c r="B48" s="63"/>
      <c r="C48" s="31" t="s">
        <v>6</v>
      </c>
      <c r="D48" s="36"/>
      <c r="E48" s="20">
        <f>SUM(F48:P48)</f>
        <v>884415.69272</v>
      </c>
      <c r="F48" s="20">
        <v>49714.968</v>
      </c>
      <c r="G48" s="20">
        <v>56857.554</v>
      </c>
      <c r="H48" s="20">
        <v>61308.521</v>
      </c>
      <c r="I48" s="20">
        <v>69451.245</v>
      </c>
      <c r="J48" s="20">
        <v>85625.018</v>
      </c>
      <c r="K48" s="20">
        <v>88288.768</v>
      </c>
      <c r="L48" s="20">
        <v>94691.52424</v>
      </c>
      <c r="M48" s="20">
        <v>93080.962</v>
      </c>
      <c r="N48" s="20">
        <v>93350.182</v>
      </c>
      <c r="O48" s="20">
        <v>94140.662</v>
      </c>
      <c r="P48" s="20">
        <f>O48*1.04</f>
        <v>97906.28848</v>
      </c>
    </row>
    <row r="49" spans="1:16" s="34" customFormat="1" ht="15">
      <c r="A49" s="58"/>
      <c r="B49" s="63"/>
      <c r="C49" s="31" t="s">
        <v>7</v>
      </c>
      <c r="D49" s="36"/>
      <c r="E49" s="20">
        <f t="shared" si="1"/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</row>
    <row r="50" spans="1:16" s="34" customFormat="1" ht="15" customHeight="1">
      <c r="A50" s="58"/>
      <c r="B50" s="63"/>
      <c r="C50" s="31" t="s">
        <v>35</v>
      </c>
      <c r="D50" s="36"/>
      <c r="E50" s="20">
        <f t="shared" si="1"/>
        <v>35427.55656</v>
      </c>
      <c r="F50" s="20">
        <f>1618.99885+23+1402.42371</f>
        <v>3044.42256</v>
      </c>
      <c r="G50" s="20">
        <v>2453.95</v>
      </c>
      <c r="H50" s="20">
        <v>2756.905</v>
      </c>
      <c r="I50" s="20">
        <v>2922.073</v>
      </c>
      <c r="J50" s="20">
        <v>3508.206</v>
      </c>
      <c r="K50" s="20">
        <v>3178</v>
      </c>
      <c r="L50" s="20">
        <v>3330</v>
      </c>
      <c r="M50" s="20">
        <v>3482</v>
      </c>
      <c r="N50" s="20">
        <v>3584</v>
      </c>
      <c r="O50" s="20">
        <v>3584</v>
      </c>
      <c r="P50" s="20">
        <f>O50</f>
        <v>3584</v>
      </c>
    </row>
    <row r="51" spans="1:16" s="34" customFormat="1" ht="30">
      <c r="A51" s="58"/>
      <c r="B51" s="63"/>
      <c r="C51" s="31" t="s">
        <v>62</v>
      </c>
      <c r="D51" s="36"/>
      <c r="E51" s="20">
        <f t="shared" si="1"/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</row>
    <row r="52" spans="1:16" s="34" customFormat="1" ht="15">
      <c r="A52" s="58" t="s">
        <v>94</v>
      </c>
      <c r="B52" s="63" t="s">
        <v>95</v>
      </c>
      <c r="C52" s="31" t="s">
        <v>31</v>
      </c>
      <c r="D52" s="32">
        <v>816</v>
      </c>
      <c r="E52" s="20">
        <f t="shared" si="1"/>
        <v>30000</v>
      </c>
      <c r="F52" s="20">
        <f aca="true" t="shared" si="28" ref="F52:L52">F53+F54+F55+F56+F57</f>
        <v>0</v>
      </c>
      <c r="G52" s="20">
        <f t="shared" si="28"/>
        <v>0</v>
      </c>
      <c r="H52" s="20">
        <f t="shared" si="28"/>
        <v>0</v>
      </c>
      <c r="I52" s="20">
        <f t="shared" si="28"/>
        <v>0</v>
      </c>
      <c r="J52" s="20">
        <f t="shared" si="28"/>
        <v>0</v>
      </c>
      <c r="K52" s="20">
        <f t="shared" si="28"/>
        <v>0</v>
      </c>
      <c r="L52" s="20">
        <f t="shared" si="28"/>
        <v>5000</v>
      </c>
      <c r="M52" s="20">
        <f>M53+M54+M55+M56+M57</f>
        <v>15000</v>
      </c>
      <c r="N52" s="20">
        <f>N53+N54+N55+N56+N57</f>
        <v>0</v>
      </c>
      <c r="O52" s="20">
        <f>O53+O54+O55+O56+O57</f>
        <v>0</v>
      </c>
      <c r="P52" s="20">
        <f>P53+P54+P55+P56+P57</f>
        <v>10000</v>
      </c>
    </row>
    <row r="53" spans="1:16" s="34" customFormat="1" ht="15">
      <c r="A53" s="58"/>
      <c r="B53" s="63"/>
      <c r="C53" s="31" t="s">
        <v>5</v>
      </c>
      <c r="D53" s="36"/>
      <c r="E53" s="20">
        <f t="shared" si="1"/>
        <v>30000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5000</v>
      </c>
      <c r="M53" s="20">
        <v>15000</v>
      </c>
      <c r="N53" s="20">
        <v>0</v>
      </c>
      <c r="O53" s="20">
        <v>0</v>
      </c>
      <c r="P53" s="20">
        <v>10000</v>
      </c>
    </row>
    <row r="54" spans="1:16" s="34" customFormat="1" ht="15">
      <c r="A54" s="58"/>
      <c r="B54" s="63"/>
      <c r="C54" s="31" t="s">
        <v>6</v>
      </c>
      <c r="D54" s="36"/>
      <c r="E54" s="20">
        <f t="shared" si="1"/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f>O53*0.01</f>
        <v>0</v>
      </c>
      <c r="P54" s="20">
        <v>0</v>
      </c>
    </row>
    <row r="55" spans="1:16" s="34" customFormat="1" ht="15">
      <c r="A55" s="58"/>
      <c r="B55" s="63"/>
      <c r="C55" s="31" t="s">
        <v>7</v>
      </c>
      <c r="D55" s="36"/>
      <c r="E55" s="20">
        <f t="shared" si="1"/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</row>
    <row r="56" spans="1:16" s="34" customFormat="1" ht="30">
      <c r="A56" s="58"/>
      <c r="B56" s="63"/>
      <c r="C56" s="31" t="s">
        <v>35</v>
      </c>
      <c r="D56" s="36"/>
      <c r="E56" s="20">
        <f t="shared" si="1"/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</row>
    <row r="57" spans="1:16" s="34" customFormat="1" ht="30">
      <c r="A57" s="58"/>
      <c r="B57" s="63"/>
      <c r="C57" s="31" t="s">
        <v>62</v>
      </c>
      <c r="D57" s="36"/>
      <c r="E57" s="20">
        <f t="shared" si="1"/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</row>
    <row r="58" spans="1:16" s="34" customFormat="1" ht="15">
      <c r="A58" s="58" t="s">
        <v>103</v>
      </c>
      <c r="B58" s="63" t="s">
        <v>104</v>
      </c>
      <c r="C58" s="31" t="s">
        <v>31</v>
      </c>
      <c r="D58" s="32">
        <v>859</v>
      </c>
      <c r="E58" s="20">
        <f aca="true" t="shared" si="29" ref="E58:E63">SUM(F58:P58)</f>
        <v>250.512</v>
      </c>
      <c r="F58" s="20">
        <f aca="true" t="shared" si="30" ref="F58:L58">F59+F60+F61+F62+F63</f>
        <v>0</v>
      </c>
      <c r="G58" s="20">
        <f t="shared" si="30"/>
        <v>0</v>
      </c>
      <c r="H58" s="20">
        <f t="shared" si="30"/>
        <v>0</v>
      </c>
      <c r="I58" s="20">
        <f t="shared" si="30"/>
        <v>0</v>
      </c>
      <c r="J58" s="20">
        <f t="shared" si="30"/>
        <v>0</v>
      </c>
      <c r="K58" s="20">
        <f t="shared" si="30"/>
        <v>250.512</v>
      </c>
      <c r="L58" s="20">
        <f t="shared" si="30"/>
        <v>0</v>
      </c>
      <c r="M58" s="20">
        <f>M59+M60+M61+M62+M63</f>
        <v>0</v>
      </c>
      <c r="N58" s="20">
        <f>N59+N60+N61+N62+N63</f>
        <v>0</v>
      </c>
      <c r="O58" s="20">
        <f>O59+O60+O61+O62+O63</f>
        <v>0</v>
      </c>
      <c r="P58" s="20">
        <f>P59+P60+P61+P62+P63</f>
        <v>0</v>
      </c>
    </row>
    <row r="59" spans="1:16" s="34" customFormat="1" ht="15">
      <c r="A59" s="58"/>
      <c r="B59" s="63"/>
      <c r="C59" s="31" t="s">
        <v>5</v>
      </c>
      <c r="D59" s="36"/>
      <c r="E59" s="20">
        <f t="shared" si="29"/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</row>
    <row r="60" spans="1:16" s="34" customFormat="1" ht="15">
      <c r="A60" s="58"/>
      <c r="B60" s="63"/>
      <c r="C60" s="31" t="s">
        <v>6</v>
      </c>
      <c r="D60" s="36"/>
      <c r="E60" s="20">
        <f t="shared" si="29"/>
        <v>250.512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250.512</v>
      </c>
      <c r="L60" s="20">
        <v>0</v>
      </c>
      <c r="M60" s="20">
        <v>0</v>
      </c>
      <c r="N60" s="20">
        <v>0</v>
      </c>
      <c r="O60" s="20">
        <f>O59*0.01</f>
        <v>0</v>
      </c>
      <c r="P60" s="20">
        <v>0</v>
      </c>
    </row>
    <row r="61" spans="1:16" s="34" customFormat="1" ht="15">
      <c r="A61" s="58"/>
      <c r="B61" s="63"/>
      <c r="C61" s="31" t="s">
        <v>7</v>
      </c>
      <c r="D61" s="36"/>
      <c r="E61" s="20">
        <f t="shared" si="29"/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</row>
    <row r="62" spans="1:16" s="34" customFormat="1" ht="18" customHeight="1">
      <c r="A62" s="58"/>
      <c r="B62" s="63"/>
      <c r="C62" s="31" t="s">
        <v>35</v>
      </c>
      <c r="D62" s="36"/>
      <c r="E62" s="20">
        <f t="shared" si="29"/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</row>
    <row r="63" spans="1:16" s="34" customFormat="1" ht="30">
      <c r="A63" s="58"/>
      <c r="B63" s="63"/>
      <c r="C63" s="31" t="s">
        <v>62</v>
      </c>
      <c r="D63" s="36"/>
      <c r="E63" s="20">
        <f t="shared" si="29"/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</row>
    <row r="64" spans="1:16" s="34" customFormat="1" ht="15">
      <c r="A64" s="58" t="s">
        <v>11</v>
      </c>
      <c r="B64" s="60" t="s">
        <v>42</v>
      </c>
      <c r="C64" s="31" t="s">
        <v>31</v>
      </c>
      <c r="D64" s="32">
        <v>816</v>
      </c>
      <c r="E64" s="20">
        <f t="shared" si="1"/>
        <v>3253524.6250803997</v>
      </c>
      <c r="F64" s="20">
        <f aca="true" t="shared" si="31" ref="F64:L64">F65+F66+F67+F68+F69</f>
        <v>214219.03893</v>
      </c>
      <c r="G64" s="20">
        <f t="shared" si="31"/>
        <v>236624.375</v>
      </c>
      <c r="H64" s="20">
        <f t="shared" si="31"/>
        <v>258587.33</v>
      </c>
      <c r="I64" s="20">
        <f t="shared" si="31"/>
        <v>270946.45399999997</v>
      </c>
      <c r="J64" s="20">
        <f t="shared" si="31"/>
        <v>320292.06816</v>
      </c>
      <c r="K64" s="20">
        <f t="shared" si="31"/>
        <v>327107.80666</v>
      </c>
      <c r="L64" s="20">
        <f t="shared" si="31"/>
        <v>314029.28682</v>
      </c>
      <c r="M64" s="20">
        <f>M65+M66+M67+M68+M69</f>
        <v>323345.0219</v>
      </c>
      <c r="N64" s="20">
        <f>N65+N66+N67+N68+N69</f>
        <v>325507.23399999994</v>
      </c>
      <c r="O64" s="20">
        <f>O65+O66+O67+O68+O69</f>
        <v>328430.44558</v>
      </c>
      <c r="P64" s="20">
        <f>P65+P66+P67+P68+P69</f>
        <v>334435.5640304</v>
      </c>
    </row>
    <row r="65" spans="1:16" s="34" customFormat="1" ht="15">
      <c r="A65" s="58"/>
      <c r="B65" s="61"/>
      <c r="C65" s="31" t="s">
        <v>5</v>
      </c>
      <c r="D65" s="36"/>
      <c r="E65" s="20">
        <f t="shared" si="1"/>
        <v>26069.69999</v>
      </c>
      <c r="F65" s="20">
        <f>F71+F77+F83</f>
        <v>0</v>
      </c>
      <c r="G65" s="20">
        <f aca="true" t="shared" si="32" ref="G65:M65">G71+G77+G83</f>
        <v>3500</v>
      </c>
      <c r="H65" s="20">
        <f t="shared" si="32"/>
        <v>0</v>
      </c>
      <c r="I65" s="20">
        <f t="shared" si="32"/>
        <v>0</v>
      </c>
      <c r="J65" s="20">
        <f t="shared" si="32"/>
        <v>3134.3</v>
      </c>
      <c r="K65" s="20">
        <f t="shared" si="32"/>
        <v>2554</v>
      </c>
      <c r="L65" s="20">
        <f t="shared" si="32"/>
        <v>1844.99999</v>
      </c>
      <c r="M65" s="20">
        <f t="shared" si="32"/>
        <v>5560.5</v>
      </c>
      <c r="N65" s="20">
        <f>N71+N77+N83</f>
        <v>4801.3</v>
      </c>
      <c r="O65" s="20">
        <f aca="true" t="shared" si="33" ref="N65:P69">O71+O77+O83</f>
        <v>4674.6</v>
      </c>
      <c r="P65" s="20">
        <f t="shared" si="33"/>
        <v>0</v>
      </c>
    </row>
    <row r="66" spans="1:16" s="34" customFormat="1" ht="15">
      <c r="A66" s="58"/>
      <c r="B66" s="61"/>
      <c r="C66" s="31" t="s">
        <v>6</v>
      </c>
      <c r="D66" s="36"/>
      <c r="E66" s="20">
        <f t="shared" si="1"/>
        <v>2621611.5561604006</v>
      </c>
      <c r="F66" s="20">
        <f>F72+F78+F84</f>
        <v>170950.86800000002</v>
      </c>
      <c r="G66" s="20">
        <f aca="true" t="shared" si="34" ref="G66:M66">G72+G78+G84</f>
        <v>181129.12</v>
      </c>
      <c r="H66" s="20">
        <f t="shared" si="34"/>
        <v>189193.74</v>
      </c>
      <c r="I66" s="20">
        <f t="shared" si="34"/>
        <v>205619.781</v>
      </c>
      <c r="J66" s="20">
        <f t="shared" si="34"/>
        <v>244818.08816</v>
      </c>
      <c r="K66" s="20">
        <f t="shared" si="34"/>
        <v>275919.00666</v>
      </c>
      <c r="L66" s="20">
        <f t="shared" si="34"/>
        <v>262502.68683</v>
      </c>
      <c r="M66" s="20">
        <f t="shared" si="34"/>
        <v>266963.3219</v>
      </c>
      <c r="N66" s="20">
        <f t="shared" si="33"/>
        <v>269245.13399999996</v>
      </c>
      <c r="O66" s="20">
        <f t="shared" si="33"/>
        <v>272295.04558000003</v>
      </c>
      <c r="P66" s="20">
        <f t="shared" si="33"/>
        <v>282974.7640304</v>
      </c>
    </row>
    <row r="67" spans="1:16" s="34" customFormat="1" ht="15">
      <c r="A67" s="58"/>
      <c r="B67" s="61"/>
      <c r="C67" s="31" t="s">
        <v>7</v>
      </c>
      <c r="D67" s="36"/>
      <c r="E67" s="20">
        <f t="shared" si="1"/>
        <v>0</v>
      </c>
      <c r="F67" s="20">
        <f>F73+F79+F85</f>
        <v>0</v>
      </c>
      <c r="G67" s="20">
        <f aca="true" t="shared" si="35" ref="G67:M67">G73+G79+G85</f>
        <v>0</v>
      </c>
      <c r="H67" s="20">
        <f t="shared" si="35"/>
        <v>0</v>
      </c>
      <c r="I67" s="20">
        <f t="shared" si="35"/>
        <v>0</v>
      </c>
      <c r="J67" s="20">
        <f t="shared" si="35"/>
        <v>0</v>
      </c>
      <c r="K67" s="20">
        <f t="shared" si="35"/>
        <v>0</v>
      </c>
      <c r="L67" s="20">
        <f t="shared" si="35"/>
        <v>0</v>
      </c>
      <c r="M67" s="20">
        <f t="shared" si="35"/>
        <v>0</v>
      </c>
      <c r="N67" s="20">
        <f t="shared" si="33"/>
        <v>0</v>
      </c>
      <c r="O67" s="20">
        <f t="shared" si="33"/>
        <v>0</v>
      </c>
      <c r="P67" s="20">
        <f t="shared" si="33"/>
        <v>0</v>
      </c>
    </row>
    <row r="68" spans="1:16" s="34" customFormat="1" ht="15" customHeight="1">
      <c r="A68" s="58"/>
      <c r="B68" s="61"/>
      <c r="C68" s="31" t="s">
        <v>35</v>
      </c>
      <c r="D68" s="36"/>
      <c r="E68" s="20">
        <f t="shared" si="1"/>
        <v>605843.36893</v>
      </c>
      <c r="F68" s="20">
        <f>F74+F80+F86</f>
        <v>43268.17093</v>
      </c>
      <c r="G68" s="20">
        <f aca="true" t="shared" si="36" ref="G68:M68">G74+G80+G86</f>
        <v>51995.255</v>
      </c>
      <c r="H68" s="20">
        <f t="shared" si="36"/>
        <v>69393.59</v>
      </c>
      <c r="I68" s="20">
        <f t="shared" si="36"/>
        <v>65326.673</v>
      </c>
      <c r="J68" s="20">
        <f t="shared" si="36"/>
        <v>72339.68</v>
      </c>
      <c r="K68" s="20">
        <f t="shared" si="36"/>
        <v>48634.8</v>
      </c>
      <c r="L68" s="20">
        <f t="shared" si="36"/>
        <v>49681.6</v>
      </c>
      <c r="M68" s="20">
        <f t="shared" si="36"/>
        <v>50821.2</v>
      </c>
      <c r="N68" s="20">
        <f t="shared" si="33"/>
        <v>51460.8</v>
      </c>
      <c r="O68" s="20">
        <f t="shared" si="33"/>
        <v>51460.8</v>
      </c>
      <c r="P68" s="20">
        <f t="shared" si="33"/>
        <v>51460.8</v>
      </c>
    </row>
    <row r="69" spans="1:16" ht="30">
      <c r="A69" s="59"/>
      <c r="B69" s="62"/>
      <c r="C69" s="31" t="s">
        <v>62</v>
      </c>
      <c r="D69" s="26"/>
      <c r="E69" s="20">
        <f t="shared" si="1"/>
        <v>0</v>
      </c>
      <c r="F69" s="20">
        <f>F75+F81+F87</f>
        <v>0</v>
      </c>
      <c r="G69" s="20">
        <f aca="true" t="shared" si="37" ref="G69:M69">G75+G81+G87</f>
        <v>0</v>
      </c>
      <c r="H69" s="20">
        <f t="shared" si="37"/>
        <v>0</v>
      </c>
      <c r="I69" s="20">
        <f t="shared" si="37"/>
        <v>0</v>
      </c>
      <c r="J69" s="20">
        <f t="shared" si="37"/>
        <v>0</v>
      </c>
      <c r="K69" s="20">
        <f t="shared" si="37"/>
        <v>0</v>
      </c>
      <c r="L69" s="20">
        <f t="shared" si="37"/>
        <v>0</v>
      </c>
      <c r="M69" s="20">
        <f t="shared" si="37"/>
        <v>0</v>
      </c>
      <c r="N69" s="20">
        <f t="shared" si="33"/>
        <v>0</v>
      </c>
      <c r="O69" s="20">
        <f t="shared" si="33"/>
        <v>0</v>
      </c>
      <c r="P69" s="20">
        <f t="shared" si="33"/>
        <v>0</v>
      </c>
    </row>
    <row r="70" spans="1:16" ht="15">
      <c r="A70" s="58" t="s">
        <v>12</v>
      </c>
      <c r="B70" s="60" t="s">
        <v>43</v>
      </c>
      <c r="C70" s="31" t="s">
        <v>31</v>
      </c>
      <c r="D70" s="32">
        <v>816</v>
      </c>
      <c r="E70" s="20">
        <f t="shared" si="1"/>
        <v>3223346.5238404</v>
      </c>
      <c r="F70" s="20">
        <f aca="true" t="shared" si="38" ref="F70:K70">F71+F72+F73+F74+F75</f>
        <v>208614.23593</v>
      </c>
      <c r="G70" s="20">
        <f t="shared" si="38"/>
        <v>235124.375</v>
      </c>
      <c r="H70" s="20">
        <f t="shared" si="38"/>
        <v>258587.33</v>
      </c>
      <c r="I70" s="20">
        <f t="shared" si="38"/>
        <v>270646.45399999997</v>
      </c>
      <c r="J70" s="20">
        <f t="shared" si="38"/>
        <v>314892.06816</v>
      </c>
      <c r="K70" s="20">
        <f t="shared" si="38"/>
        <v>322427.56106</v>
      </c>
      <c r="L70" s="20">
        <f>L71+L72+L73+L74+L75</f>
        <v>314029.28682</v>
      </c>
      <c r="M70" s="20">
        <f>M71+M72+M73+M74+M75</f>
        <v>318942.39032</v>
      </c>
      <c r="N70" s="20">
        <f>N71+N72+N73+N74+N75</f>
        <v>321295.33926</v>
      </c>
      <c r="O70" s="20">
        <f>O71+O72+O73+O74+O75</f>
        <v>324351.91926</v>
      </c>
      <c r="P70" s="20">
        <f>P71+P72+P73+P74+P75</f>
        <v>334435.5640304</v>
      </c>
    </row>
    <row r="71" spans="1:16" ht="15">
      <c r="A71" s="58"/>
      <c r="B71" s="61"/>
      <c r="C71" s="31" t="s">
        <v>5</v>
      </c>
      <c r="D71" s="36"/>
      <c r="E71" s="20">
        <f t="shared" si="1"/>
        <v>10401.29999</v>
      </c>
      <c r="F71" s="20">
        <v>0</v>
      </c>
      <c r="G71" s="20">
        <v>3500</v>
      </c>
      <c r="H71" s="20">
        <v>0</v>
      </c>
      <c r="I71" s="20">
        <v>0</v>
      </c>
      <c r="J71" s="20">
        <v>1329.3</v>
      </c>
      <c r="K71" s="20">
        <v>749</v>
      </c>
      <c r="L71" s="20">
        <v>1844.99999</v>
      </c>
      <c r="M71" s="20">
        <v>1378</v>
      </c>
      <c r="N71" s="20">
        <v>800</v>
      </c>
      <c r="O71" s="20">
        <v>800</v>
      </c>
      <c r="P71" s="20">
        <v>0</v>
      </c>
    </row>
    <row r="72" spans="1:16" ht="15">
      <c r="A72" s="58"/>
      <c r="B72" s="61"/>
      <c r="C72" s="31" t="s">
        <v>6</v>
      </c>
      <c r="D72" s="36"/>
      <c r="E72" s="20">
        <f t="shared" si="1"/>
        <v>2607101.8549204003</v>
      </c>
      <c r="F72" s="20">
        <v>165346.065</v>
      </c>
      <c r="G72" s="20">
        <v>179629.12</v>
      </c>
      <c r="H72" s="20">
        <v>189193.74</v>
      </c>
      <c r="I72" s="20">
        <v>205319.781</v>
      </c>
      <c r="J72" s="20">
        <f>240648.125+69.96316+200+305</f>
        <v>241223.08816</v>
      </c>
      <c r="K72" s="20">
        <v>273043.76106</v>
      </c>
      <c r="L72" s="20">
        <v>262502.68683</v>
      </c>
      <c r="M72" s="20">
        <v>266743.19032</v>
      </c>
      <c r="N72" s="20">
        <v>269034.53926</v>
      </c>
      <c r="O72" s="20">
        <v>272091.11926</v>
      </c>
      <c r="P72" s="20">
        <f>O72*1.04</f>
        <v>282974.7640304</v>
      </c>
    </row>
    <row r="73" spans="1:16" ht="15">
      <c r="A73" s="58"/>
      <c r="B73" s="61"/>
      <c r="C73" s="31" t="s">
        <v>7</v>
      </c>
      <c r="D73" s="36"/>
      <c r="E73" s="20">
        <f t="shared" si="1"/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</row>
    <row r="74" spans="1:16" ht="15" customHeight="1">
      <c r="A74" s="58"/>
      <c r="B74" s="61"/>
      <c r="C74" s="31" t="s">
        <v>35</v>
      </c>
      <c r="D74" s="36"/>
      <c r="E74" s="20">
        <f t="shared" si="1"/>
        <v>605843.36893</v>
      </c>
      <c r="F74" s="20">
        <f>4847.7735+33173.29863+153.40964+5093.68916</f>
        <v>43268.17093</v>
      </c>
      <c r="G74" s="20">
        <v>51995.255</v>
      </c>
      <c r="H74" s="20">
        <v>69393.59</v>
      </c>
      <c r="I74" s="20">
        <v>65326.673</v>
      </c>
      <c r="J74" s="20">
        <v>72339.68</v>
      </c>
      <c r="K74" s="20">
        <v>48634.8</v>
      </c>
      <c r="L74" s="20">
        <v>49681.6</v>
      </c>
      <c r="M74" s="20">
        <v>50821.2</v>
      </c>
      <c r="N74" s="20">
        <v>51460.8</v>
      </c>
      <c r="O74" s="20">
        <v>51460.8</v>
      </c>
      <c r="P74" s="20">
        <f>N74</f>
        <v>51460.8</v>
      </c>
    </row>
    <row r="75" spans="1:16" ht="30">
      <c r="A75" s="59"/>
      <c r="B75" s="62"/>
      <c r="C75" s="31" t="s">
        <v>62</v>
      </c>
      <c r="D75" s="26"/>
      <c r="E75" s="20">
        <f t="shared" si="1"/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</row>
    <row r="76" spans="1:16" ht="15">
      <c r="A76" s="58" t="s">
        <v>49</v>
      </c>
      <c r="B76" s="60" t="s">
        <v>44</v>
      </c>
      <c r="C76" s="31" t="s">
        <v>31</v>
      </c>
      <c r="D76" s="32">
        <v>816</v>
      </c>
      <c r="E76" s="20">
        <f t="shared" si="1"/>
        <v>30178.101240000004</v>
      </c>
      <c r="F76" s="20">
        <f aca="true" t="shared" si="39" ref="F76:K76">F77+F78+F79+F80+F81</f>
        <v>5604.803</v>
      </c>
      <c r="G76" s="20">
        <f t="shared" si="39"/>
        <v>1500</v>
      </c>
      <c r="H76" s="20">
        <f t="shared" si="39"/>
        <v>0</v>
      </c>
      <c r="I76" s="20">
        <f t="shared" si="39"/>
        <v>300</v>
      </c>
      <c r="J76" s="20">
        <f t="shared" si="39"/>
        <v>5400</v>
      </c>
      <c r="K76" s="20">
        <f t="shared" si="39"/>
        <v>4680.2456</v>
      </c>
      <c r="L76" s="20">
        <f>L77+L78+L79+L80+L81</f>
        <v>0</v>
      </c>
      <c r="M76" s="20">
        <f>M77+M78+M79+M80+M81</f>
        <v>4402.63158</v>
      </c>
      <c r="N76" s="20">
        <f>N77+N78+N79+N80+N81</f>
        <v>4211.89474</v>
      </c>
      <c r="O76" s="20">
        <f>O77+O78+O79+O80+O81</f>
        <v>4078.52632</v>
      </c>
      <c r="P76" s="20">
        <f>P77+P78+P79+P80+P81</f>
        <v>0</v>
      </c>
    </row>
    <row r="77" spans="1:16" ht="15">
      <c r="A77" s="58"/>
      <c r="B77" s="61"/>
      <c r="C77" s="31" t="s">
        <v>5</v>
      </c>
      <c r="D77" s="36"/>
      <c r="E77" s="20">
        <f t="shared" si="1"/>
        <v>15668.4</v>
      </c>
      <c r="F77" s="20">
        <v>0</v>
      </c>
      <c r="G77" s="20">
        <v>0</v>
      </c>
      <c r="H77" s="20">
        <v>0</v>
      </c>
      <c r="I77" s="20">
        <v>0</v>
      </c>
      <c r="J77" s="20">
        <v>1805</v>
      </c>
      <c r="K77" s="20">
        <v>1805</v>
      </c>
      <c r="L77" s="20">
        <v>0</v>
      </c>
      <c r="M77" s="20">
        <v>4182.5</v>
      </c>
      <c r="N77" s="20">
        <v>4001.3</v>
      </c>
      <c r="O77" s="20">
        <v>3874.6</v>
      </c>
      <c r="P77" s="20">
        <v>0</v>
      </c>
    </row>
    <row r="78" spans="1:16" ht="15">
      <c r="A78" s="58"/>
      <c r="B78" s="61"/>
      <c r="C78" s="31" t="s">
        <v>6</v>
      </c>
      <c r="D78" s="36"/>
      <c r="E78" s="20">
        <f t="shared" si="1"/>
        <v>14509.70124</v>
      </c>
      <c r="F78" s="20">
        <v>5604.803</v>
      </c>
      <c r="G78" s="20">
        <v>1500</v>
      </c>
      <c r="H78" s="20">
        <v>0</v>
      </c>
      <c r="I78" s="20">
        <v>300</v>
      </c>
      <c r="J78" s="20">
        <v>3595</v>
      </c>
      <c r="K78" s="20">
        <v>2875.2456</v>
      </c>
      <c r="L78" s="20">
        <v>0</v>
      </c>
      <c r="M78" s="20">
        <v>220.13158</v>
      </c>
      <c r="N78" s="20">
        <v>210.59474</v>
      </c>
      <c r="O78" s="20">
        <v>203.92632</v>
      </c>
      <c r="P78" s="20">
        <v>0</v>
      </c>
    </row>
    <row r="79" spans="1:16" ht="15">
      <c r="A79" s="58"/>
      <c r="B79" s="61"/>
      <c r="C79" s="31" t="s">
        <v>7</v>
      </c>
      <c r="D79" s="36"/>
      <c r="E79" s="20">
        <f t="shared" si="1"/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</row>
    <row r="80" spans="1:16" ht="15" customHeight="1">
      <c r="A80" s="58"/>
      <c r="B80" s="61"/>
      <c r="C80" s="31" t="s">
        <v>35</v>
      </c>
      <c r="D80" s="36"/>
      <c r="E80" s="20">
        <f t="shared" si="1"/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</row>
    <row r="81" spans="1:16" ht="39.75" customHeight="1">
      <c r="A81" s="59"/>
      <c r="B81" s="62"/>
      <c r="C81" s="38" t="s">
        <v>62</v>
      </c>
      <c r="D81" s="26"/>
      <c r="E81" s="20">
        <f t="shared" si="1"/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</row>
    <row r="82" spans="1:16" s="34" customFormat="1" ht="15">
      <c r="A82" s="58" t="s">
        <v>96</v>
      </c>
      <c r="B82" s="63" t="s">
        <v>95</v>
      </c>
      <c r="C82" s="31" t="s">
        <v>31</v>
      </c>
      <c r="D82" s="32">
        <v>816</v>
      </c>
      <c r="E82" s="20">
        <f t="shared" si="1"/>
        <v>0</v>
      </c>
      <c r="F82" s="20">
        <f aca="true" t="shared" si="40" ref="F82:M82">F83+F84+F85+F86+F87</f>
        <v>0</v>
      </c>
      <c r="G82" s="20">
        <f t="shared" si="40"/>
        <v>0</v>
      </c>
      <c r="H82" s="20">
        <f t="shared" si="40"/>
        <v>0</v>
      </c>
      <c r="I82" s="20">
        <f t="shared" si="40"/>
        <v>0</v>
      </c>
      <c r="J82" s="20">
        <f t="shared" si="40"/>
        <v>0</v>
      </c>
      <c r="K82" s="20">
        <f t="shared" si="40"/>
        <v>0</v>
      </c>
      <c r="L82" s="20">
        <f t="shared" si="40"/>
        <v>0</v>
      </c>
      <c r="M82" s="20">
        <f t="shared" si="40"/>
        <v>0</v>
      </c>
      <c r="N82" s="20">
        <f>N83+N84+N85+N86+N87</f>
        <v>0</v>
      </c>
      <c r="O82" s="20">
        <f>O83+O84+O85+O86+O87</f>
        <v>0</v>
      </c>
      <c r="P82" s="20">
        <f>P83+P84+P85+P86+P87</f>
        <v>0</v>
      </c>
    </row>
    <row r="83" spans="1:16" s="34" customFormat="1" ht="15">
      <c r="A83" s="58"/>
      <c r="B83" s="63"/>
      <c r="C83" s="31" t="s">
        <v>5</v>
      </c>
      <c r="D83" s="36"/>
      <c r="E83" s="20">
        <f aca="true" t="shared" si="41" ref="E83:E140">SUM(F83:P83)</f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</row>
    <row r="84" spans="1:16" s="34" customFormat="1" ht="15">
      <c r="A84" s="58"/>
      <c r="B84" s="63"/>
      <c r="C84" s="31" t="s">
        <v>6</v>
      </c>
      <c r="D84" s="36"/>
      <c r="E84" s="20">
        <f t="shared" si="41"/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f>O83*0.01</f>
        <v>0</v>
      </c>
      <c r="P84" s="20">
        <f>P83*0.01</f>
        <v>0</v>
      </c>
    </row>
    <row r="85" spans="1:16" s="34" customFormat="1" ht="15">
      <c r="A85" s="58"/>
      <c r="B85" s="63"/>
      <c r="C85" s="31" t="s">
        <v>7</v>
      </c>
      <c r="D85" s="36"/>
      <c r="E85" s="20">
        <f t="shared" si="41"/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</row>
    <row r="86" spans="1:16" s="34" customFormat="1" ht="30">
      <c r="A86" s="58"/>
      <c r="B86" s="63"/>
      <c r="C86" s="31" t="s">
        <v>35</v>
      </c>
      <c r="D86" s="36"/>
      <c r="E86" s="20">
        <f t="shared" si="41"/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</row>
    <row r="87" spans="1:16" s="34" customFormat="1" ht="30">
      <c r="A87" s="58"/>
      <c r="B87" s="63"/>
      <c r="C87" s="31" t="s">
        <v>62</v>
      </c>
      <c r="D87" s="36"/>
      <c r="E87" s="20">
        <f t="shared" si="41"/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</row>
    <row r="88" spans="1:16" ht="15">
      <c r="A88" s="70" t="s">
        <v>34</v>
      </c>
      <c r="B88" s="60" t="s">
        <v>32</v>
      </c>
      <c r="C88" s="31" t="s">
        <v>31</v>
      </c>
      <c r="D88" s="32">
        <v>816</v>
      </c>
      <c r="E88" s="20">
        <f t="shared" si="41"/>
        <v>1109997.6921201919</v>
      </c>
      <c r="F88" s="20">
        <f aca="true" t="shared" si="42" ref="F88:L88">F89+F90+F91+F92+F93</f>
        <v>87693.73004000001</v>
      </c>
      <c r="G88" s="20">
        <f t="shared" si="42"/>
        <v>80076.68699999999</v>
      </c>
      <c r="H88" s="20">
        <f t="shared" si="42"/>
        <v>83973.04</v>
      </c>
      <c r="I88" s="20">
        <f t="shared" si="42"/>
        <v>88409.98988000001</v>
      </c>
      <c r="J88" s="20">
        <f t="shared" si="42"/>
        <v>106110.022</v>
      </c>
      <c r="K88" s="20">
        <f t="shared" si="42"/>
        <v>110240.73</v>
      </c>
      <c r="L88" s="20">
        <f t="shared" si="42"/>
        <v>107086.64149</v>
      </c>
      <c r="M88" s="20">
        <f>M89+M90+M91+M92+M93</f>
        <v>110332.532</v>
      </c>
      <c r="N88" s="20">
        <f>N89+N90+N91+N92+N93</f>
        <v>110113.69200000001</v>
      </c>
      <c r="O88" s="20">
        <f>O89+O90+O91+O92+O93</f>
        <v>111101.0920148</v>
      </c>
      <c r="P88" s="20">
        <f>P89+P90+P91+P92+P93</f>
        <v>114859.535695392</v>
      </c>
    </row>
    <row r="89" spans="1:16" ht="15">
      <c r="A89" s="70"/>
      <c r="B89" s="61"/>
      <c r="C89" s="31" t="s">
        <v>5</v>
      </c>
      <c r="D89" s="36"/>
      <c r="E89" s="20">
        <f t="shared" si="41"/>
        <v>2300</v>
      </c>
      <c r="F89" s="20">
        <f>F95+F101+F107</f>
        <v>2300</v>
      </c>
      <c r="G89" s="20">
        <f aca="true" t="shared" si="43" ref="G89:P89">G95+G101+G107</f>
        <v>0</v>
      </c>
      <c r="H89" s="20">
        <f t="shared" si="43"/>
        <v>0</v>
      </c>
      <c r="I89" s="20">
        <f t="shared" si="43"/>
        <v>0</v>
      </c>
      <c r="J89" s="20">
        <f t="shared" si="43"/>
        <v>0</v>
      </c>
      <c r="K89" s="20">
        <f t="shared" si="43"/>
        <v>0</v>
      </c>
      <c r="L89" s="20">
        <f t="shared" si="43"/>
        <v>0</v>
      </c>
      <c r="M89" s="20">
        <f t="shared" si="43"/>
        <v>0</v>
      </c>
      <c r="N89" s="20">
        <f t="shared" si="43"/>
        <v>0</v>
      </c>
      <c r="O89" s="20">
        <f t="shared" si="43"/>
        <v>0</v>
      </c>
      <c r="P89" s="20">
        <f t="shared" si="43"/>
        <v>0</v>
      </c>
    </row>
    <row r="90" spans="1:16" ht="15">
      <c r="A90" s="70"/>
      <c r="B90" s="61"/>
      <c r="C90" s="31" t="s">
        <v>6</v>
      </c>
      <c r="D90" s="36"/>
      <c r="E90" s="20">
        <f t="shared" si="41"/>
        <v>1059360.9580801919</v>
      </c>
      <c r="F90" s="20">
        <f>F96+F102+F108</f>
        <v>78430.122</v>
      </c>
      <c r="G90" s="20">
        <f aca="true" t="shared" si="44" ref="G90:P90">G96+G102+G108</f>
        <v>75935.548</v>
      </c>
      <c r="H90" s="20">
        <f t="shared" si="44"/>
        <v>78113.453</v>
      </c>
      <c r="I90" s="20">
        <f t="shared" si="44"/>
        <v>83522.35188</v>
      </c>
      <c r="J90" s="20">
        <f t="shared" si="44"/>
        <v>100260.26</v>
      </c>
      <c r="K90" s="20">
        <f t="shared" si="44"/>
        <v>107125.73</v>
      </c>
      <c r="L90" s="20">
        <f t="shared" si="44"/>
        <v>103846.64149</v>
      </c>
      <c r="M90" s="20">
        <f t="shared" si="44"/>
        <v>106912.532</v>
      </c>
      <c r="N90" s="20">
        <f t="shared" si="44"/>
        <v>106493.69200000001</v>
      </c>
      <c r="O90" s="20">
        <f t="shared" si="44"/>
        <v>107481.0920148</v>
      </c>
      <c r="P90" s="20">
        <f t="shared" si="44"/>
        <v>111239.535695392</v>
      </c>
    </row>
    <row r="91" spans="1:16" ht="15">
      <c r="A91" s="70"/>
      <c r="B91" s="61"/>
      <c r="C91" s="31" t="s">
        <v>7</v>
      </c>
      <c r="D91" s="36"/>
      <c r="E91" s="20">
        <f t="shared" si="41"/>
        <v>484.406</v>
      </c>
      <c r="F91" s="20">
        <f>F97+F103+F109</f>
        <v>110</v>
      </c>
      <c r="G91" s="20">
        <f aca="true" t="shared" si="45" ref="G91:P91">G97+G103+G109</f>
        <v>0</v>
      </c>
      <c r="H91" s="20">
        <f t="shared" si="45"/>
        <v>60</v>
      </c>
      <c r="I91" s="20">
        <f t="shared" si="45"/>
        <v>97.156</v>
      </c>
      <c r="J91" s="20">
        <f t="shared" si="45"/>
        <v>217.25</v>
      </c>
      <c r="K91" s="20">
        <f t="shared" si="45"/>
        <v>0</v>
      </c>
      <c r="L91" s="20">
        <f t="shared" si="45"/>
        <v>0</v>
      </c>
      <c r="M91" s="20">
        <f t="shared" si="45"/>
        <v>0</v>
      </c>
      <c r="N91" s="20">
        <f t="shared" si="45"/>
        <v>0</v>
      </c>
      <c r="O91" s="20">
        <f t="shared" si="45"/>
        <v>0</v>
      </c>
      <c r="P91" s="20">
        <f t="shared" si="45"/>
        <v>0</v>
      </c>
    </row>
    <row r="92" spans="1:16" ht="15" customHeight="1">
      <c r="A92" s="70"/>
      <c r="B92" s="61"/>
      <c r="C92" s="31" t="s">
        <v>35</v>
      </c>
      <c r="D92" s="36"/>
      <c r="E92" s="20">
        <f t="shared" si="41"/>
        <v>47852.32804</v>
      </c>
      <c r="F92" s="20">
        <f>F98+F104+F110</f>
        <v>6853.60804</v>
      </c>
      <c r="G92" s="20">
        <f aca="true" t="shared" si="46" ref="G92:P92">G98+G104+G110</f>
        <v>4141.139</v>
      </c>
      <c r="H92" s="20">
        <f t="shared" si="46"/>
        <v>5799.587</v>
      </c>
      <c r="I92" s="20">
        <f t="shared" si="46"/>
        <v>4790.482</v>
      </c>
      <c r="J92" s="20">
        <f t="shared" si="46"/>
        <v>5632.512</v>
      </c>
      <c r="K92" s="20">
        <f t="shared" si="46"/>
        <v>3115</v>
      </c>
      <c r="L92" s="20">
        <f t="shared" si="46"/>
        <v>3240</v>
      </c>
      <c r="M92" s="20">
        <f t="shared" si="46"/>
        <v>3420</v>
      </c>
      <c r="N92" s="20">
        <f t="shared" si="46"/>
        <v>3620</v>
      </c>
      <c r="O92" s="20">
        <f t="shared" si="46"/>
        <v>3620</v>
      </c>
      <c r="P92" s="20">
        <f t="shared" si="46"/>
        <v>3620</v>
      </c>
    </row>
    <row r="93" spans="1:16" ht="30">
      <c r="A93" s="71"/>
      <c r="B93" s="62"/>
      <c r="C93" s="31" t="s">
        <v>62</v>
      </c>
      <c r="D93" s="26"/>
      <c r="E93" s="20">
        <f t="shared" si="41"/>
        <v>0</v>
      </c>
      <c r="F93" s="20">
        <f>F99+F105+F111</f>
        <v>0</v>
      </c>
      <c r="G93" s="20">
        <f aca="true" t="shared" si="47" ref="G93:P93">G99+G105+G111</f>
        <v>0</v>
      </c>
      <c r="H93" s="20">
        <f t="shared" si="47"/>
        <v>0</v>
      </c>
      <c r="I93" s="20">
        <f t="shared" si="47"/>
        <v>0</v>
      </c>
      <c r="J93" s="20">
        <f t="shared" si="47"/>
        <v>0</v>
      </c>
      <c r="K93" s="20">
        <f t="shared" si="47"/>
        <v>0</v>
      </c>
      <c r="L93" s="20">
        <f t="shared" si="47"/>
        <v>0</v>
      </c>
      <c r="M93" s="20">
        <f t="shared" si="47"/>
        <v>0</v>
      </c>
      <c r="N93" s="20">
        <f t="shared" si="47"/>
        <v>0</v>
      </c>
      <c r="O93" s="20">
        <f t="shared" si="47"/>
        <v>0</v>
      </c>
      <c r="P93" s="20">
        <f t="shared" si="47"/>
        <v>0</v>
      </c>
    </row>
    <row r="94" spans="1:16" ht="15">
      <c r="A94" s="58" t="s">
        <v>50</v>
      </c>
      <c r="B94" s="60" t="s">
        <v>45</v>
      </c>
      <c r="C94" s="31" t="s">
        <v>31</v>
      </c>
      <c r="D94" s="32">
        <v>816</v>
      </c>
      <c r="E94" s="20">
        <f t="shared" si="41"/>
        <v>2504.235</v>
      </c>
      <c r="F94" s="20">
        <f aca="true" t="shared" si="48" ref="F94:K94">F95+F96+F97+F98+F99</f>
        <v>550</v>
      </c>
      <c r="G94" s="20">
        <f t="shared" si="48"/>
        <v>70</v>
      </c>
      <c r="H94" s="20">
        <f t="shared" si="48"/>
        <v>0</v>
      </c>
      <c r="I94" s="20">
        <f t="shared" si="48"/>
        <v>531.53</v>
      </c>
      <c r="J94" s="20">
        <f t="shared" si="48"/>
        <v>415</v>
      </c>
      <c r="K94" s="20">
        <f t="shared" si="48"/>
        <v>389.105</v>
      </c>
      <c r="L94" s="20">
        <f>L95+L96+L97+L98+L99</f>
        <v>0</v>
      </c>
      <c r="M94" s="20">
        <f>M95+M96+M97+M98+M99</f>
        <v>548.6</v>
      </c>
      <c r="N94" s="20">
        <f>N95+N96+N97+N98+N99</f>
        <v>0</v>
      </c>
      <c r="O94" s="20">
        <f>O95+O96+O97+O98+O99</f>
        <v>0</v>
      </c>
      <c r="P94" s="20">
        <f>P95+P96+P97+P98+P99</f>
        <v>0</v>
      </c>
    </row>
    <row r="95" spans="1:16" ht="15">
      <c r="A95" s="58"/>
      <c r="B95" s="61"/>
      <c r="C95" s="31" t="s">
        <v>5</v>
      </c>
      <c r="D95" s="36"/>
      <c r="E95" s="20">
        <f t="shared" si="41"/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</row>
    <row r="96" spans="1:16" ht="15">
      <c r="A96" s="58"/>
      <c r="B96" s="61"/>
      <c r="C96" s="31" t="s">
        <v>6</v>
      </c>
      <c r="D96" s="36"/>
      <c r="E96" s="20">
        <f t="shared" si="41"/>
        <v>2504.235</v>
      </c>
      <c r="F96" s="20">
        <v>550</v>
      </c>
      <c r="G96" s="20">
        <v>70</v>
      </c>
      <c r="H96" s="20">
        <v>0</v>
      </c>
      <c r="I96" s="20">
        <v>531.53</v>
      </c>
      <c r="J96" s="20">
        <v>415</v>
      </c>
      <c r="K96" s="20">
        <v>389.105</v>
      </c>
      <c r="L96" s="20">
        <v>0</v>
      </c>
      <c r="M96" s="20">
        <v>548.6</v>
      </c>
      <c r="N96" s="20">
        <v>0</v>
      </c>
      <c r="O96" s="20">
        <v>0</v>
      </c>
      <c r="P96" s="20">
        <f>O96*1.04</f>
        <v>0</v>
      </c>
    </row>
    <row r="97" spans="1:16" ht="15">
      <c r="A97" s="58"/>
      <c r="B97" s="61"/>
      <c r="C97" s="31" t="s">
        <v>7</v>
      </c>
      <c r="D97" s="36"/>
      <c r="E97" s="20">
        <f t="shared" si="41"/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</row>
    <row r="98" spans="1:16" ht="15" customHeight="1">
      <c r="A98" s="58"/>
      <c r="B98" s="61"/>
      <c r="C98" s="31" t="s">
        <v>35</v>
      </c>
      <c r="D98" s="36"/>
      <c r="E98" s="20">
        <f t="shared" si="41"/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</row>
    <row r="99" spans="1:16" s="30" customFormat="1" ht="30">
      <c r="A99" s="59"/>
      <c r="B99" s="62"/>
      <c r="C99" s="31" t="s">
        <v>62</v>
      </c>
      <c r="D99" s="26"/>
      <c r="E99" s="20">
        <f t="shared" si="41"/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</row>
    <row r="100" spans="1:16" ht="15">
      <c r="A100" s="58" t="s">
        <v>33</v>
      </c>
      <c r="B100" s="60" t="s">
        <v>46</v>
      </c>
      <c r="C100" s="31" t="s">
        <v>31</v>
      </c>
      <c r="D100" s="32">
        <v>816</v>
      </c>
      <c r="E100" s="20">
        <f t="shared" si="41"/>
        <v>1104673.457120192</v>
      </c>
      <c r="F100" s="20">
        <f aca="true" t="shared" si="49" ref="F100:K100">F101+F102+F103+F104+F105</f>
        <v>87143.73004000001</v>
      </c>
      <c r="G100" s="20">
        <f t="shared" si="49"/>
        <v>80006.68699999999</v>
      </c>
      <c r="H100" s="20">
        <f t="shared" si="49"/>
        <v>83973.04</v>
      </c>
      <c r="I100" s="20">
        <f t="shared" si="49"/>
        <v>87878.45988000001</v>
      </c>
      <c r="J100" s="20">
        <f t="shared" si="49"/>
        <v>105695.022</v>
      </c>
      <c r="K100" s="20">
        <f t="shared" si="49"/>
        <v>109351.625</v>
      </c>
      <c r="L100" s="20">
        <f>L101+L102+L103+L104+L105</f>
        <v>106586.64149</v>
      </c>
      <c r="M100" s="20">
        <f>M101+M102+M103+M104+M105</f>
        <v>108983.932</v>
      </c>
      <c r="N100" s="20">
        <f>N101+N102+N103+N104+N105</f>
        <v>109613.69200000001</v>
      </c>
      <c r="O100" s="20">
        <f>O101+O102+O103+O104+O105</f>
        <v>110581.0920148</v>
      </c>
      <c r="P100" s="20">
        <f>P101+P102+P103+P104+P105</f>
        <v>114859.535695392</v>
      </c>
    </row>
    <row r="101" spans="1:16" ht="15">
      <c r="A101" s="58"/>
      <c r="B101" s="61"/>
      <c r="C101" s="31" t="s">
        <v>5</v>
      </c>
      <c r="D101" s="36"/>
      <c r="E101" s="20">
        <f t="shared" si="41"/>
        <v>2300</v>
      </c>
      <c r="F101" s="20">
        <v>2300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</row>
    <row r="102" spans="1:16" ht="15">
      <c r="A102" s="58"/>
      <c r="B102" s="61"/>
      <c r="C102" s="31" t="s">
        <v>6</v>
      </c>
      <c r="D102" s="36"/>
      <c r="E102" s="20">
        <f t="shared" si="41"/>
        <v>1054036.723080192</v>
      </c>
      <c r="F102" s="20">
        <v>77880.122</v>
      </c>
      <c r="G102" s="20">
        <v>75865.548</v>
      </c>
      <c r="H102" s="20">
        <v>78113.453</v>
      </c>
      <c r="I102" s="20">
        <v>82990.82188</v>
      </c>
      <c r="J102" s="20">
        <v>99845.26</v>
      </c>
      <c r="K102" s="20">
        <v>106236.625</v>
      </c>
      <c r="L102" s="20">
        <v>103346.64149</v>
      </c>
      <c r="M102" s="20">
        <v>105563.932</v>
      </c>
      <c r="N102" s="20">
        <v>105993.69200000001</v>
      </c>
      <c r="O102" s="20">
        <v>106961.0920148</v>
      </c>
      <c r="P102" s="20">
        <f>O102*1.04</f>
        <v>111239.535695392</v>
      </c>
    </row>
    <row r="103" spans="1:16" ht="15">
      <c r="A103" s="58"/>
      <c r="B103" s="61"/>
      <c r="C103" s="31" t="s">
        <v>7</v>
      </c>
      <c r="D103" s="36"/>
      <c r="E103" s="20">
        <f t="shared" si="41"/>
        <v>484.406</v>
      </c>
      <c r="F103" s="20">
        <v>110</v>
      </c>
      <c r="G103" s="20">
        <v>0</v>
      </c>
      <c r="H103" s="20">
        <v>60</v>
      </c>
      <c r="I103" s="20">
        <v>97.156</v>
      </c>
      <c r="J103" s="20">
        <v>217.25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</row>
    <row r="104" spans="1:16" ht="15" customHeight="1">
      <c r="A104" s="58"/>
      <c r="B104" s="61"/>
      <c r="C104" s="31" t="s">
        <v>35</v>
      </c>
      <c r="D104" s="36"/>
      <c r="E104" s="20">
        <f t="shared" si="41"/>
        <v>47852.32804</v>
      </c>
      <c r="F104" s="20">
        <f>3455.5949+3353.01314+45</f>
        <v>6853.60804</v>
      </c>
      <c r="G104" s="20">
        <v>4141.139</v>
      </c>
      <c r="H104" s="20">
        <v>5799.587</v>
      </c>
      <c r="I104" s="20">
        <v>4790.482</v>
      </c>
      <c r="J104" s="20">
        <v>5632.512</v>
      </c>
      <c r="K104" s="20">
        <v>3115</v>
      </c>
      <c r="L104" s="20">
        <v>3240</v>
      </c>
      <c r="M104" s="20">
        <v>3420</v>
      </c>
      <c r="N104" s="20">
        <v>3620</v>
      </c>
      <c r="O104" s="20">
        <v>3620</v>
      </c>
      <c r="P104" s="20">
        <f>N104</f>
        <v>3620</v>
      </c>
    </row>
    <row r="105" spans="1:16" ht="48.75" customHeight="1">
      <c r="A105" s="59"/>
      <c r="B105" s="62"/>
      <c r="C105" s="31" t="s">
        <v>62</v>
      </c>
      <c r="D105" s="26"/>
      <c r="E105" s="20">
        <f t="shared" si="41"/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</row>
    <row r="106" spans="1:16" ht="15" customHeight="1">
      <c r="A106" s="58" t="s">
        <v>97</v>
      </c>
      <c r="B106" s="60" t="s">
        <v>104</v>
      </c>
      <c r="C106" s="31" t="s">
        <v>31</v>
      </c>
      <c r="D106" s="32">
        <v>816</v>
      </c>
      <c r="E106" s="20">
        <f t="shared" si="41"/>
        <v>2820</v>
      </c>
      <c r="F106" s="20">
        <f aca="true" t="shared" si="50" ref="F106:K106">F107+F108+F109+F110+F111</f>
        <v>0</v>
      </c>
      <c r="G106" s="20">
        <f t="shared" si="50"/>
        <v>0</v>
      </c>
      <c r="H106" s="20">
        <f t="shared" si="50"/>
        <v>0</v>
      </c>
      <c r="I106" s="20">
        <f t="shared" si="50"/>
        <v>0</v>
      </c>
      <c r="J106" s="20">
        <f t="shared" si="50"/>
        <v>0</v>
      </c>
      <c r="K106" s="20">
        <f t="shared" si="50"/>
        <v>500</v>
      </c>
      <c r="L106" s="20">
        <f>L107+L108+L109+L110+L111</f>
        <v>500</v>
      </c>
      <c r="M106" s="20">
        <f>M107+M108+M109+M110+M111</f>
        <v>800</v>
      </c>
      <c r="N106" s="20">
        <f>N107+N108+N109+N110+N111</f>
        <v>500</v>
      </c>
      <c r="O106" s="20">
        <f>O107+O108+O109+O110+O111</f>
        <v>520</v>
      </c>
      <c r="P106" s="20">
        <f>P107+P108+P109+P110+P111</f>
        <v>0</v>
      </c>
    </row>
    <row r="107" spans="1:16" ht="15" customHeight="1">
      <c r="A107" s="58"/>
      <c r="B107" s="61"/>
      <c r="C107" s="31" t="s">
        <v>5</v>
      </c>
      <c r="D107" s="36"/>
      <c r="E107" s="20">
        <f t="shared" si="41"/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</row>
    <row r="108" spans="1:16" ht="15" customHeight="1">
      <c r="A108" s="58"/>
      <c r="B108" s="61"/>
      <c r="C108" s="31" t="s">
        <v>6</v>
      </c>
      <c r="D108" s="36"/>
      <c r="E108" s="20">
        <f t="shared" si="41"/>
        <v>2820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500</v>
      </c>
      <c r="L108" s="20">
        <v>500</v>
      </c>
      <c r="M108" s="20">
        <v>800</v>
      </c>
      <c r="N108" s="20">
        <v>500</v>
      </c>
      <c r="O108" s="20">
        <v>520</v>
      </c>
      <c r="P108" s="20">
        <v>0</v>
      </c>
    </row>
    <row r="109" spans="1:16" ht="15" customHeight="1">
      <c r="A109" s="58"/>
      <c r="B109" s="61"/>
      <c r="C109" s="31" t="s">
        <v>7</v>
      </c>
      <c r="D109" s="36"/>
      <c r="E109" s="20">
        <f t="shared" si="41"/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</row>
    <row r="110" spans="1:16" ht="15" customHeight="1">
      <c r="A110" s="58"/>
      <c r="B110" s="61"/>
      <c r="C110" s="31" t="s">
        <v>35</v>
      </c>
      <c r="D110" s="36"/>
      <c r="E110" s="20">
        <f t="shared" si="41"/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</row>
    <row r="111" spans="1:16" ht="30">
      <c r="A111" s="59"/>
      <c r="B111" s="62"/>
      <c r="C111" s="31" t="s">
        <v>62</v>
      </c>
      <c r="D111" s="39"/>
      <c r="E111" s="20">
        <f t="shared" si="41"/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</row>
    <row r="112" spans="1:16" ht="15">
      <c r="A112" s="58" t="s">
        <v>52</v>
      </c>
      <c r="B112" s="60" t="s">
        <v>56</v>
      </c>
      <c r="C112" s="31" t="s">
        <v>31</v>
      </c>
      <c r="D112" s="32">
        <v>816</v>
      </c>
      <c r="E112" s="20">
        <f>SUM(F112:P112)</f>
        <v>1834644.86566</v>
      </c>
      <c r="F112" s="20">
        <f>F113+F114+F115+F116+F117</f>
        <v>139556.34699999998</v>
      </c>
      <c r="G112" s="20">
        <f aca="true" t="shared" si="51" ref="G112:L112">G113+G114+G115+G116+G117</f>
        <v>151559.29799999998</v>
      </c>
      <c r="H112" s="20">
        <f t="shared" si="51"/>
        <v>152198.153</v>
      </c>
      <c r="I112" s="20">
        <f t="shared" si="51"/>
        <v>149349.32347</v>
      </c>
      <c r="J112" s="20">
        <f t="shared" si="51"/>
        <v>166282.25656</v>
      </c>
      <c r="K112" s="20">
        <f t="shared" si="51"/>
        <v>170456.79615</v>
      </c>
      <c r="L112" s="20">
        <f t="shared" si="51"/>
        <v>170153.53448</v>
      </c>
      <c r="M112" s="20">
        <f>M113+M114+M115+M116+M117</f>
        <v>181968.189</v>
      </c>
      <c r="N112" s="20">
        <f>N113+N114+N115+N116+N117</f>
        <v>181445.105</v>
      </c>
      <c r="O112" s="20">
        <f>O113+O114+O115+O116+O117</f>
        <v>183099.20500000002</v>
      </c>
      <c r="P112" s="20">
        <f>P113+P114+P115+P116+P117</f>
        <v>188576.65800000002</v>
      </c>
    </row>
    <row r="113" spans="1:16" ht="15">
      <c r="A113" s="58"/>
      <c r="B113" s="61"/>
      <c r="C113" s="31" t="s">
        <v>5</v>
      </c>
      <c r="D113" s="36"/>
      <c r="E113" s="20">
        <f t="shared" si="41"/>
        <v>0</v>
      </c>
      <c r="F113" s="20">
        <f>F119+F125</f>
        <v>0</v>
      </c>
      <c r="G113" s="20">
        <f aca="true" t="shared" si="52" ref="G113:P113">G119+G125</f>
        <v>0</v>
      </c>
      <c r="H113" s="20">
        <f t="shared" si="52"/>
        <v>0</v>
      </c>
      <c r="I113" s="20">
        <f t="shared" si="52"/>
        <v>0</v>
      </c>
      <c r="J113" s="20">
        <f t="shared" si="52"/>
        <v>0</v>
      </c>
      <c r="K113" s="20">
        <f t="shared" si="52"/>
        <v>0</v>
      </c>
      <c r="L113" s="20">
        <f t="shared" si="52"/>
        <v>0</v>
      </c>
      <c r="M113" s="20">
        <f t="shared" si="52"/>
        <v>0</v>
      </c>
      <c r="N113" s="20">
        <f t="shared" si="52"/>
        <v>0</v>
      </c>
      <c r="O113" s="20">
        <f t="shared" si="52"/>
        <v>0</v>
      </c>
      <c r="P113" s="20">
        <f t="shared" si="52"/>
        <v>0</v>
      </c>
    </row>
    <row r="114" spans="1:16" ht="15">
      <c r="A114" s="58"/>
      <c r="B114" s="61"/>
      <c r="C114" s="31" t="s">
        <v>6</v>
      </c>
      <c r="D114" s="36"/>
      <c r="E114" s="20">
        <f t="shared" si="41"/>
        <v>1814923.7981</v>
      </c>
      <c r="F114" s="20">
        <f>F120+F126</f>
        <v>137282.99</v>
      </c>
      <c r="G114" s="20">
        <f aca="true" t="shared" si="53" ref="G114:P114">G120+G126</f>
        <v>148994.898</v>
      </c>
      <c r="H114" s="20">
        <f t="shared" si="53"/>
        <v>149470.191</v>
      </c>
      <c r="I114" s="20">
        <f t="shared" si="53"/>
        <v>147973.21147</v>
      </c>
      <c r="J114" s="20">
        <f t="shared" si="53"/>
        <v>164778.02000000002</v>
      </c>
      <c r="K114" s="20">
        <f t="shared" si="53"/>
        <v>168931.79615</v>
      </c>
      <c r="L114" s="20">
        <f t="shared" si="53"/>
        <v>168603.53448</v>
      </c>
      <c r="M114" s="20">
        <f t="shared" si="53"/>
        <v>180418.189</v>
      </c>
      <c r="N114" s="20">
        <f t="shared" si="53"/>
        <v>179895.105</v>
      </c>
      <c r="O114" s="20">
        <f t="shared" si="53"/>
        <v>181549.20500000002</v>
      </c>
      <c r="P114" s="20">
        <f t="shared" si="53"/>
        <v>187026.65800000002</v>
      </c>
    </row>
    <row r="115" spans="1:16" ht="15">
      <c r="A115" s="58"/>
      <c r="B115" s="61"/>
      <c r="C115" s="31" t="s">
        <v>7</v>
      </c>
      <c r="D115" s="36"/>
      <c r="E115" s="20">
        <f t="shared" si="41"/>
        <v>0</v>
      </c>
      <c r="F115" s="20">
        <f>F121+F127</f>
        <v>0</v>
      </c>
      <c r="G115" s="20">
        <f aca="true" t="shared" si="54" ref="G115:P115">G121+G127</f>
        <v>0</v>
      </c>
      <c r="H115" s="20">
        <f t="shared" si="54"/>
        <v>0</v>
      </c>
      <c r="I115" s="20">
        <f t="shared" si="54"/>
        <v>0</v>
      </c>
      <c r="J115" s="20">
        <f t="shared" si="54"/>
        <v>0</v>
      </c>
      <c r="K115" s="20">
        <f t="shared" si="54"/>
        <v>0</v>
      </c>
      <c r="L115" s="20">
        <f t="shared" si="54"/>
        <v>0</v>
      </c>
      <c r="M115" s="20">
        <f t="shared" si="54"/>
        <v>0</v>
      </c>
      <c r="N115" s="20">
        <f t="shared" si="54"/>
        <v>0</v>
      </c>
      <c r="O115" s="20">
        <f t="shared" si="54"/>
        <v>0</v>
      </c>
      <c r="P115" s="20">
        <f t="shared" si="54"/>
        <v>0</v>
      </c>
    </row>
    <row r="116" spans="1:16" ht="15" customHeight="1">
      <c r="A116" s="58"/>
      <c r="B116" s="61"/>
      <c r="C116" s="31" t="s">
        <v>35</v>
      </c>
      <c r="D116" s="36"/>
      <c r="E116" s="20">
        <f t="shared" si="41"/>
        <v>19721.067559999996</v>
      </c>
      <c r="F116" s="20">
        <f>F122+F128</f>
        <v>2273.357</v>
      </c>
      <c r="G116" s="20">
        <f aca="true" t="shared" si="55" ref="G116:P116">G122+G128</f>
        <v>2564.4</v>
      </c>
      <c r="H116" s="20">
        <f t="shared" si="55"/>
        <v>2727.962</v>
      </c>
      <c r="I116" s="20">
        <f t="shared" si="55"/>
        <v>1376.112</v>
      </c>
      <c r="J116" s="20">
        <f t="shared" si="55"/>
        <v>1504.23656</v>
      </c>
      <c r="K116" s="20">
        <f t="shared" si="55"/>
        <v>1525</v>
      </c>
      <c r="L116" s="20">
        <f t="shared" si="55"/>
        <v>1550</v>
      </c>
      <c r="M116" s="20">
        <f t="shared" si="55"/>
        <v>1550</v>
      </c>
      <c r="N116" s="20">
        <f t="shared" si="55"/>
        <v>1550</v>
      </c>
      <c r="O116" s="20">
        <f t="shared" si="55"/>
        <v>1550</v>
      </c>
      <c r="P116" s="20">
        <f t="shared" si="55"/>
        <v>1550</v>
      </c>
    </row>
    <row r="117" spans="1:16" ht="30">
      <c r="A117" s="59"/>
      <c r="B117" s="62"/>
      <c r="C117" s="31" t="s">
        <v>62</v>
      </c>
      <c r="D117" s="26"/>
      <c r="E117" s="20">
        <f t="shared" si="41"/>
        <v>0</v>
      </c>
      <c r="F117" s="20">
        <f>F123+F129</f>
        <v>0</v>
      </c>
      <c r="G117" s="20">
        <f aca="true" t="shared" si="56" ref="G117:P117">G123+G129</f>
        <v>0</v>
      </c>
      <c r="H117" s="20">
        <f t="shared" si="56"/>
        <v>0</v>
      </c>
      <c r="I117" s="20">
        <f t="shared" si="56"/>
        <v>0</v>
      </c>
      <c r="J117" s="20">
        <f t="shared" si="56"/>
        <v>0</v>
      </c>
      <c r="K117" s="20">
        <f t="shared" si="56"/>
        <v>0</v>
      </c>
      <c r="L117" s="20">
        <f t="shared" si="56"/>
        <v>0</v>
      </c>
      <c r="M117" s="20">
        <f t="shared" si="56"/>
        <v>0</v>
      </c>
      <c r="N117" s="20">
        <f t="shared" si="56"/>
        <v>0</v>
      </c>
      <c r="O117" s="20">
        <f t="shared" si="56"/>
        <v>0</v>
      </c>
      <c r="P117" s="20">
        <f t="shared" si="56"/>
        <v>0</v>
      </c>
    </row>
    <row r="118" spans="1:16" ht="15">
      <c r="A118" s="58" t="s">
        <v>51</v>
      </c>
      <c r="B118" s="60" t="s">
        <v>47</v>
      </c>
      <c r="C118" s="31" t="s">
        <v>31</v>
      </c>
      <c r="D118" s="32">
        <v>816</v>
      </c>
      <c r="E118" s="20">
        <f t="shared" si="41"/>
        <v>1799264.3370400001</v>
      </c>
      <c r="F118" s="20">
        <f aca="true" t="shared" si="57" ref="F118:K118">F119+F120+F121+F122+F123</f>
        <v>132832.147</v>
      </c>
      <c r="G118" s="20">
        <f t="shared" si="57"/>
        <v>145213.54799999998</v>
      </c>
      <c r="H118" s="20">
        <f t="shared" si="57"/>
        <v>148361.253</v>
      </c>
      <c r="I118" s="20">
        <f t="shared" si="57"/>
        <v>145400.502</v>
      </c>
      <c r="J118" s="20">
        <f t="shared" si="57"/>
        <v>163022.65656</v>
      </c>
      <c r="K118" s="20">
        <f t="shared" si="57"/>
        <v>167366.927</v>
      </c>
      <c r="L118" s="20">
        <f>L119+L120+L121+L122+L123</f>
        <v>169330.34048</v>
      </c>
      <c r="M118" s="20">
        <f>M119+M120+M121+M122+M123</f>
        <v>178131.875</v>
      </c>
      <c r="N118" s="20">
        <f>N119+N120+N121+N122+N123</f>
        <v>179645.105</v>
      </c>
      <c r="O118" s="20">
        <f>O119+O120+O121+O122+O123</f>
        <v>181383.325</v>
      </c>
      <c r="P118" s="20">
        <f>P119+P120+P121+P122+P123</f>
        <v>188576.65800000002</v>
      </c>
    </row>
    <row r="119" spans="1:16" ht="15">
      <c r="A119" s="58"/>
      <c r="B119" s="61"/>
      <c r="C119" s="31" t="s">
        <v>5</v>
      </c>
      <c r="D119" s="36"/>
      <c r="E119" s="20">
        <f t="shared" si="41"/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</row>
    <row r="120" spans="1:16" ht="15">
      <c r="A120" s="58"/>
      <c r="B120" s="61"/>
      <c r="C120" s="31" t="s">
        <v>6</v>
      </c>
      <c r="D120" s="36"/>
      <c r="E120" s="20">
        <f t="shared" si="41"/>
        <v>1779543.26948</v>
      </c>
      <c r="F120" s="20">
        <v>130558.79</v>
      </c>
      <c r="G120" s="20">
        <v>142649.148</v>
      </c>
      <c r="H120" s="20">
        <v>145633.291</v>
      </c>
      <c r="I120" s="20">
        <v>144024.39</v>
      </c>
      <c r="J120" s="20">
        <v>161518.42</v>
      </c>
      <c r="K120" s="20">
        <v>165841.927</v>
      </c>
      <c r="L120" s="20">
        <v>167780.34048</v>
      </c>
      <c r="M120" s="20">
        <v>176581.875</v>
      </c>
      <c r="N120" s="20">
        <v>178095.105</v>
      </c>
      <c r="O120" s="20">
        <v>179833.325</v>
      </c>
      <c r="P120" s="20">
        <f>O120*1.04</f>
        <v>187026.65800000002</v>
      </c>
    </row>
    <row r="121" spans="1:16" ht="15">
      <c r="A121" s="58"/>
      <c r="B121" s="61"/>
      <c r="C121" s="31" t="s">
        <v>7</v>
      </c>
      <c r="D121" s="36"/>
      <c r="E121" s="20">
        <f t="shared" si="41"/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</row>
    <row r="122" spans="1:16" ht="15" customHeight="1">
      <c r="A122" s="58"/>
      <c r="B122" s="61"/>
      <c r="C122" s="31" t="s">
        <v>35</v>
      </c>
      <c r="D122" s="36"/>
      <c r="E122" s="20">
        <f t="shared" si="41"/>
        <v>19721.067559999996</v>
      </c>
      <c r="F122" s="20">
        <f>2273.357</f>
        <v>2273.357</v>
      </c>
      <c r="G122" s="20">
        <f>2564.4</f>
        <v>2564.4</v>
      </c>
      <c r="H122" s="20">
        <v>2727.962</v>
      </c>
      <c r="I122" s="20">
        <v>1376.112</v>
      </c>
      <c r="J122" s="20">
        <v>1504.23656</v>
      </c>
      <c r="K122" s="20">
        <v>1525</v>
      </c>
      <c r="L122" s="20">
        <v>1550</v>
      </c>
      <c r="M122" s="20">
        <v>1550</v>
      </c>
      <c r="N122" s="20">
        <v>1550</v>
      </c>
      <c r="O122" s="20">
        <v>1550</v>
      </c>
      <c r="P122" s="20">
        <f>N122</f>
        <v>1550</v>
      </c>
    </row>
    <row r="123" spans="1:16" ht="30">
      <c r="A123" s="59"/>
      <c r="B123" s="62"/>
      <c r="C123" s="31" t="s">
        <v>62</v>
      </c>
      <c r="D123" s="26"/>
      <c r="E123" s="20">
        <f t="shared" si="41"/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</row>
    <row r="124" spans="1:16" ht="15">
      <c r="A124" s="58" t="s">
        <v>53</v>
      </c>
      <c r="B124" s="60" t="s">
        <v>88</v>
      </c>
      <c r="C124" s="31" t="s">
        <v>31</v>
      </c>
      <c r="D124" s="32">
        <v>816</v>
      </c>
      <c r="E124" s="20">
        <f t="shared" si="41"/>
        <v>35380.52861999999</v>
      </c>
      <c r="F124" s="20">
        <f aca="true" t="shared" si="58" ref="F124:K124">F125+F126+F127+F128+F129</f>
        <v>6724.2</v>
      </c>
      <c r="G124" s="20">
        <f t="shared" si="58"/>
        <v>6345.75</v>
      </c>
      <c r="H124" s="20">
        <f t="shared" si="58"/>
        <v>3836.9</v>
      </c>
      <c r="I124" s="20">
        <f t="shared" si="58"/>
        <v>3948.82147</v>
      </c>
      <c r="J124" s="20">
        <f t="shared" si="58"/>
        <v>3259.6</v>
      </c>
      <c r="K124" s="20">
        <f t="shared" si="58"/>
        <v>3089.86915</v>
      </c>
      <c r="L124" s="20">
        <f>L125+L126+L127+L128+L129</f>
        <v>823.194</v>
      </c>
      <c r="M124" s="20">
        <f>M125+M126+M127+M128+M129</f>
        <v>3836.314</v>
      </c>
      <c r="N124" s="20">
        <f>N125+N126+N127+N128+N129</f>
        <v>1800</v>
      </c>
      <c r="O124" s="20">
        <f>O125+O126+O127+O128+O129</f>
        <v>1715.88</v>
      </c>
      <c r="P124" s="20">
        <f>P125+P126+P127+P128+P129</f>
        <v>0</v>
      </c>
    </row>
    <row r="125" spans="1:16" ht="15">
      <c r="A125" s="58"/>
      <c r="B125" s="61"/>
      <c r="C125" s="31" t="s">
        <v>5</v>
      </c>
      <c r="D125" s="36"/>
      <c r="E125" s="20">
        <f t="shared" si="41"/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</row>
    <row r="126" spans="1:16" ht="15">
      <c r="A126" s="58"/>
      <c r="B126" s="61"/>
      <c r="C126" s="31" t="s">
        <v>6</v>
      </c>
      <c r="D126" s="36"/>
      <c r="E126" s="20">
        <f t="shared" si="41"/>
        <v>35380.52861999999</v>
      </c>
      <c r="F126" s="20">
        <v>6724.2</v>
      </c>
      <c r="G126" s="20">
        <v>6345.75</v>
      </c>
      <c r="H126" s="20">
        <v>3836.9</v>
      </c>
      <c r="I126" s="20">
        <v>3948.82147</v>
      </c>
      <c r="J126" s="20">
        <v>3259.6</v>
      </c>
      <c r="K126" s="20">
        <v>3089.86915</v>
      </c>
      <c r="L126" s="20">
        <v>823.194</v>
      </c>
      <c r="M126" s="20">
        <v>3836.314</v>
      </c>
      <c r="N126" s="20">
        <v>1800</v>
      </c>
      <c r="O126" s="20">
        <v>1715.88</v>
      </c>
      <c r="P126" s="20">
        <v>0</v>
      </c>
    </row>
    <row r="127" spans="1:16" ht="15">
      <c r="A127" s="58"/>
      <c r="B127" s="61"/>
      <c r="C127" s="31" t="s">
        <v>7</v>
      </c>
      <c r="D127" s="36"/>
      <c r="E127" s="20">
        <f t="shared" si="41"/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</row>
    <row r="128" spans="1:16" ht="15" customHeight="1">
      <c r="A128" s="58"/>
      <c r="B128" s="61"/>
      <c r="C128" s="31" t="s">
        <v>35</v>
      </c>
      <c r="D128" s="36"/>
      <c r="E128" s="20">
        <f t="shared" si="41"/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</row>
    <row r="129" spans="1:16" ht="30">
      <c r="A129" s="59"/>
      <c r="B129" s="62"/>
      <c r="C129" s="31" t="s">
        <v>62</v>
      </c>
      <c r="D129" s="26"/>
      <c r="E129" s="20">
        <f t="shared" si="41"/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</row>
    <row r="130" spans="1:16" ht="15">
      <c r="A130" s="58" t="s">
        <v>54</v>
      </c>
      <c r="B130" s="60" t="s">
        <v>73</v>
      </c>
      <c r="C130" s="31" t="s">
        <v>31</v>
      </c>
      <c r="D130" s="41"/>
      <c r="E130" s="20">
        <f>SUM(F130:P130)</f>
        <v>2494240.9769384</v>
      </c>
      <c r="F130" s="20">
        <f aca="true" t="shared" si="59" ref="F130:L130">F131+F134+F139+F140+F141</f>
        <v>854869.20161</v>
      </c>
      <c r="G130" s="20">
        <f t="shared" si="59"/>
        <v>297136.9503099999</v>
      </c>
      <c r="H130" s="20">
        <f t="shared" si="59"/>
        <v>247900.95721</v>
      </c>
      <c r="I130" s="20">
        <f t="shared" si="59"/>
        <v>545217.39255</v>
      </c>
      <c r="J130" s="20">
        <f t="shared" si="59"/>
        <v>74874.29922999999</v>
      </c>
      <c r="K130" s="20">
        <f t="shared" si="59"/>
        <v>75925.41025</v>
      </c>
      <c r="L130" s="20">
        <f t="shared" si="59"/>
        <v>86651.69149</v>
      </c>
      <c r="M130" s="20">
        <f>M131+M134+M139+M140+M141</f>
        <v>74779.19954999999</v>
      </c>
      <c r="N130" s="20">
        <f>N131+N134+N139+N140+N141</f>
        <v>78903.79845999999</v>
      </c>
      <c r="O130" s="20">
        <f>O131+O134+O139+O140+O141</f>
        <v>79303.95895999999</v>
      </c>
      <c r="P130" s="20">
        <f>P131+P134+P139+P140+P141</f>
        <v>78678.11731839999</v>
      </c>
    </row>
    <row r="131" spans="1:16" ht="15">
      <c r="A131" s="58"/>
      <c r="B131" s="61"/>
      <c r="C131" s="55" t="s">
        <v>76</v>
      </c>
      <c r="D131" s="36"/>
      <c r="E131" s="20">
        <f t="shared" si="41"/>
        <v>76197.8918</v>
      </c>
      <c r="F131" s="20">
        <f>SUM(F132:F133)</f>
        <v>19730.73</v>
      </c>
      <c r="G131" s="20">
        <f aca="true" t="shared" si="60" ref="G131:L131">SUM(G132:G133)</f>
        <v>12216.613800000001</v>
      </c>
      <c r="H131" s="20">
        <f t="shared" si="60"/>
        <v>1652.8</v>
      </c>
      <c r="I131" s="20">
        <f t="shared" si="60"/>
        <v>35691.7</v>
      </c>
      <c r="J131" s="20">
        <f t="shared" si="60"/>
        <v>1697</v>
      </c>
      <c r="K131" s="20">
        <f t="shared" si="60"/>
        <v>1844.1000000000001</v>
      </c>
      <c r="L131" s="20">
        <f t="shared" si="60"/>
        <v>815.8</v>
      </c>
      <c r="M131" s="20">
        <f>SUM(M132:M133)</f>
        <v>724.7</v>
      </c>
      <c r="N131" s="20">
        <f>SUM(N132:N133)</f>
        <v>728.4</v>
      </c>
      <c r="O131" s="20">
        <f>SUM(O132:O133)</f>
        <v>741.2</v>
      </c>
      <c r="P131" s="20">
        <f>SUM(P132:P133)</f>
        <v>354.848</v>
      </c>
    </row>
    <row r="132" spans="1:16" ht="15">
      <c r="A132" s="58"/>
      <c r="B132" s="61"/>
      <c r="C132" s="56"/>
      <c r="D132" s="36" t="s">
        <v>37</v>
      </c>
      <c r="E132" s="20">
        <f t="shared" si="41"/>
        <v>72775.67983</v>
      </c>
      <c r="F132" s="20">
        <f>F144+F153+F162+F168+F174+F180+F186+F192+F198</f>
        <v>19730.73</v>
      </c>
      <c r="G132" s="20">
        <f aca="true" t="shared" si="61" ref="G132:M132">G144+G153+G162+G168+G174+G180+G186+G192+G198</f>
        <v>12216.613800000001</v>
      </c>
      <c r="H132" s="20">
        <f t="shared" si="61"/>
        <v>1652.8</v>
      </c>
      <c r="I132" s="20">
        <f t="shared" si="61"/>
        <v>35429.23603</v>
      </c>
      <c r="J132" s="20">
        <f t="shared" si="61"/>
        <v>502</v>
      </c>
      <c r="K132" s="20">
        <f t="shared" si="61"/>
        <v>1541.9</v>
      </c>
      <c r="L132" s="20">
        <f t="shared" si="61"/>
        <v>502.4</v>
      </c>
      <c r="M132" s="20">
        <f t="shared" si="61"/>
        <v>400</v>
      </c>
      <c r="N132" s="20">
        <f>N144+N153+N162+N168+N174+N180+N186+N192+N198</f>
        <v>400</v>
      </c>
      <c r="O132" s="20">
        <f>O144+O153+O162+O168+O174+O180+O186+O192+O198</f>
        <v>400</v>
      </c>
      <c r="P132" s="20">
        <f>P144+P153+P162+P168+P174+P180+P186+P192+P198</f>
        <v>0</v>
      </c>
    </row>
    <row r="133" spans="1:16" ht="15">
      <c r="A133" s="58"/>
      <c r="B133" s="61"/>
      <c r="C133" s="57"/>
      <c r="D133" s="36" t="s">
        <v>78</v>
      </c>
      <c r="E133" s="20">
        <f>SUM(F133:P133)</f>
        <v>3422.21197</v>
      </c>
      <c r="F133" s="20">
        <f>F145</f>
        <v>0</v>
      </c>
      <c r="G133" s="20">
        <f aca="true" t="shared" si="62" ref="G133:L133">G145</f>
        <v>0</v>
      </c>
      <c r="H133" s="20">
        <f t="shared" si="62"/>
        <v>0</v>
      </c>
      <c r="I133" s="20">
        <f t="shared" si="62"/>
        <v>262.46397</v>
      </c>
      <c r="J133" s="20">
        <f t="shared" si="62"/>
        <v>1195</v>
      </c>
      <c r="K133" s="20">
        <f t="shared" si="62"/>
        <v>302.2</v>
      </c>
      <c r="L133" s="20">
        <f t="shared" si="62"/>
        <v>313.4</v>
      </c>
      <c r="M133" s="20">
        <f>M145</f>
        <v>324.7</v>
      </c>
      <c r="N133" s="20">
        <f>N145</f>
        <v>328.4</v>
      </c>
      <c r="O133" s="20">
        <f>O145</f>
        <v>341.2</v>
      </c>
      <c r="P133" s="20">
        <f>P145</f>
        <v>354.848</v>
      </c>
    </row>
    <row r="134" spans="1:16" ht="15">
      <c r="A134" s="58"/>
      <c r="B134" s="61"/>
      <c r="C134" s="60" t="s">
        <v>61</v>
      </c>
      <c r="D134" s="36"/>
      <c r="E134" s="20">
        <f t="shared" si="41"/>
        <v>2401265.8017184</v>
      </c>
      <c r="F134" s="20">
        <f>SUM(F135:F138)</f>
        <v>829975.4931900001</v>
      </c>
      <c r="G134" s="20">
        <f aca="true" t="shared" si="63" ref="G134:L134">SUM(G135:G138)</f>
        <v>282933.73650999996</v>
      </c>
      <c r="H134" s="20">
        <f t="shared" si="63"/>
        <v>244504.09321</v>
      </c>
      <c r="I134" s="20">
        <f t="shared" si="63"/>
        <v>507640.15355</v>
      </c>
      <c r="J134" s="20">
        <f t="shared" si="63"/>
        <v>72129.19722999999</v>
      </c>
      <c r="K134" s="20">
        <f t="shared" si="63"/>
        <v>73381.31025</v>
      </c>
      <c r="L134" s="20">
        <f t="shared" si="63"/>
        <v>85085.89149</v>
      </c>
      <c r="M134" s="20">
        <f>SUM(M135:M138)</f>
        <v>73254.49955</v>
      </c>
      <c r="N134" s="20">
        <f>SUM(N135:N138)</f>
        <v>77275.39846</v>
      </c>
      <c r="O134" s="20">
        <f>SUM(O135:O138)</f>
        <v>77662.75895999999</v>
      </c>
      <c r="P134" s="20">
        <f>SUM(P135:P138)</f>
        <v>77423.2693184</v>
      </c>
    </row>
    <row r="135" spans="1:16" ht="15">
      <c r="A135" s="58"/>
      <c r="B135" s="61"/>
      <c r="C135" s="60"/>
      <c r="D135" s="36" t="s">
        <v>37</v>
      </c>
      <c r="E135" s="20">
        <f>SUM(F135:P135)</f>
        <v>1613689.2200484</v>
      </c>
      <c r="F135" s="20">
        <f>F147+F155+F163+F169+F175+F181+F187+F193+F199</f>
        <v>757025.5730000001</v>
      </c>
      <c r="G135" s="20">
        <f aca="true" t="shared" si="64" ref="G135:M135">G147+G155+G163+G169+G175+G181+G187+G193+G199</f>
        <v>206151.73651</v>
      </c>
      <c r="H135" s="20">
        <f t="shared" si="64"/>
        <v>101990.75418999999</v>
      </c>
      <c r="I135" s="20">
        <f t="shared" si="64"/>
        <v>85111.20547999999</v>
      </c>
      <c r="J135" s="20">
        <f t="shared" si="64"/>
        <v>62986.52273</v>
      </c>
      <c r="K135" s="20">
        <f t="shared" si="64"/>
        <v>64197.41025</v>
      </c>
      <c r="L135" s="20">
        <f t="shared" si="64"/>
        <v>73362.6516</v>
      </c>
      <c r="M135" s="20">
        <f t="shared" si="64"/>
        <v>63285.49954999999</v>
      </c>
      <c r="N135" s="20">
        <f>N147+N155+N163+N169+N175+N181+N187+N193+N199</f>
        <v>66501.39846</v>
      </c>
      <c r="O135" s="20">
        <f>O147+O155+O163+O169+O175+O181+O187+O193+O199</f>
        <v>66873.75895999999</v>
      </c>
      <c r="P135" s="20">
        <f>P147+P155+P163+P169+P175+P181+P187+P193+P199</f>
        <v>66202.7093184</v>
      </c>
    </row>
    <row r="136" spans="1:16" ht="15">
      <c r="A136" s="58"/>
      <c r="B136" s="61"/>
      <c r="C136" s="60"/>
      <c r="D136" s="36" t="s">
        <v>36</v>
      </c>
      <c r="E136" s="20">
        <f t="shared" si="41"/>
        <v>664351.55981</v>
      </c>
      <c r="F136" s="20">
        <f aca="true" t="shared" si="65" ref="F136:L136">F157</f>
        <v>72949.92019</v>
      </c>
      <c r="G136" s="20">
        <f t="shared" si="65"/>
        <v>76782</v>
      </c>
      <c r="H136" s="20">
        <f t="shared" si="65"/>
        <v>96560.33902</v>
      </c>
      <c r="I136" s="20">
        <f>I157</f>
        <v>418059.30059999996</v>
      </c>
      <c r="J136" s="20">
        <f t="shared" si="65"/>
        <v>0</v>
      </c>
      <c r="K136" s="20">
        <f t="shared" si="65"/>
        <v>0</v>
      </c>
      <c r="L136" s="20">
        <f t="shared" si="65"/>
        <v>0</v>
      </c>
      <c r="M136" s="20">
        <f>M157</f>
        <v>0</v>
      </c>
      <c r="N136" s="20">
        <f>N157</f>
        <v>0</v>
      </c>
      <c r="O136" s="20">
        <f>O157</f>
        <v>0</v>
      </c>
      <c r="P136" s="20">
        <f>P157</f>
        <v>0</v>
      </c>
    </row>
    <row r="137" spans="1:16" ht="15">
      <c r="A137" s="58"/>
      <c r="B137" s="61"/>
      <c r="C137" s="60"/>
      <c r="D137" s="36" t="s">
        <v>78</v>
      </c>
      <c r="E137" s="20">
        <f t="shared" si="41"/>
        <v>77272.02186</v>
      </c>
      <c r="F137" s="20">
        <f>F148</f>
        <v>0</v>
      </c>
      <c r="G137" s="20">
        <f aca="true" t="shared" si="66" ref="G137:L137">G148</f>
        <v>0</v>
      </c>
      <c r="H137" s="20">
        <f t="shared" si="66"/>
        <v>0</v>
      </c>
      <c r="I137" s="20">
        <f t="shared" si="66"/>
        <v>4469.64747</v>
      </c>
      <c r="J137" s="20">
        <f t="shared" si="66"/>
        <v>9142.6745</v>
      </c>
      <c r="K137" s="20">
        <f t="shared" si="66"/>
        <v>9183.9</v>
      </c>
      <c r="L137" s="20">
        <f t="shared" si="66"/>
        <v>11723.23989</v>
      </c>
      <c r="M137" s="20">
        <f>M148</f>
        <v>9969</v>
      </c>
      <c r="N137" s="20">
        <f>N148</f>
        <v>10774</v>
      </c>
      <c r="O137" s="20">
        <f>O148</f>
        <v>10789</v>
      </c>
      <c r="P137" s="20">
        <f>P148</f>
        <v>11220.56</v>
      </c>
    </row>
    <row r="138" spans="1:16" ht="15">
      <c r="A138" s="58"/>
      <c r="B138" s="61"/>
      <c r="C138" s="64"/>
      <c r="D138" s="36" t="s">
        <v>68</v>
      </c>
      <c r="E138" s="20">
        <f t="shared" si="41"/>
        <v>45953</v>
      </c>
      <c r="F138" s="20">
        <f>F156</f>
        <v>0</v>
      </c>
      <c r="G138" s="20">
        <f aca="true" t="shared" si="67" ref="G138:L138">G156</f>
        <v>0</v>
      </c>
      <c r="H138" s="20">
        <f t="shared" si="67"/>
        <v>45953</v>
      </c>
      <c r="I138" s="20">
        <f t="shared" si="67"/>
        <v>0</v>
      </c>
      <c r="J138" s="20">
        <f t="shared" si="67"/>
        <v>0</v>
      </c>
      <c r="K138" s="20">
        <f t="shared" si="67"/>
        <v>0</v>
      </c>
      <c r="L138" s="20">
        <f t="shared" si="67"/>
        <v>0</v>
      </c>
      <c r="M138" s="20">
        <f>M156</f>
        <v>0</v>
      </c>
      <c r="N138" s="20">
        <f>N156</f>
        <v>0</v>
      </c>
      <c r="O138" s="20">
        <f>O156</f>
        <v>0</v>
      </c>
      <c r="P138" s="20">
        <f>P156</f>
        <v>0</v>
      </c>
    </row>
    <row r="139" spans="1:16" ht="15">
      <c r="A139" s="58"/>
      <c r="B139" s="61"/>
      <c r="C139" s="31" t="s">
        <v>7</v>
      </c>
      <c r="D139" s="36"/>
      <c r="E139" s="20">
        <f t="shared" si="41"/>
        <v>8028.599999999999</v>
      </c>
      <c r="F139" s="20">
        <f>F149+F158+F164+F170+F176+F182+F188+F194+F200</f>
        <v>4497.017</v>
      </c>
      <c r="G139" s="20">
        <f aca="true" t="shared" si="68" ref="G139:M139">G149+G158+G164+G170+G176+G182+G188+G194+G200</f>
        <v>1365</v>
      </c>
      <c r="H139" s="20">
        <f t="shared" si="68"/>
        <v>1169.021</v>
      </c>
      <c r="I139" s="20">
        <f t="shared" si="68"/>
        <v>997.562</v>
      </c>
      <c r="J139" s="20">
        <f t="shared" si="68"/>
        <v>0</v>
      </c>
      <c r="K139" s="20">
        <f t="shared" si="68"/>
        <v>0</v>
      </c>
      <c r="L139" s="20">
        <f t="shared" si="68"/>
        <v>0</v>
      </c>
      <c r="M139" s="20">
        <f t="shared" si="68"/>
        <v>0</v>
      </c>
      <c r="N139" s="20">
        <f aca="true" t="shared" si="69" ref="N139:P141">N149+N158+N164+N170+N176+N182+N188+N194+N200</f>
        <v>0</v>
      </c>
      <c r="O139" s="20">
        <f t="shared" si="69"/>
        <v>0</v>
      </c>
      <c r="P139" s="20">
        <f t="shared" si="69"/>
        <v>0</v>
      </c>
    </row>
    <row r="140" spans="1:16" ht="15" customHeight="1">
      <c r="A140" s="58"/>
      <c r="B140" s="61"/>
      <c r="C140" s="31" t="s">
        <v>35</v>
      </c>
      <c r="D140" s="36"/>
      <c r="E140" s="20">
        <f t="shared" si="41"/>
        <v>8748.683420000001</v>
      </c>
      <c r="F140" s="20">
        <f>F150+F159+F165+F171+F177+F183+F189+F195+F201</f>
        <v>665.96142</v>
      </c>
      <c r="G140" s="20">
        <f aca="true" t="shared" si="70" ref="G140:M140">G150+G159+G165+G171+G177+G183+G189+G195+G201</f>
        <v>621.6</v>
      </c>
      <c r="H140" s="20">
        <f t="shared" si="70"/>
        <v>575.043</v>
      </c>
      <c r="I140" s="20">
        <f t="shared" si="70"/>
        <v>887.977</v>
      </c>
      <c r="J140" s="20">
        <f t="shared" si="70"/>
        <v>1048.102</v>
      </c>
      <c r="K140" s="20">
        <f t="shared" si="70"/>
        <v>700</v>
      </c>
      <c r="L140" s="20">
        <f t="shared" si="70"/>
        <v>750</v>
      </c>
      <c r="M140" s="20">
        <f t="shared" si="70"/>
        <v>800</v>
      </c>
      <c r="N140" s="20">
        <f t="shared" si="69"/>
        <v>900</v>
      </c>
      <c r="O140" s="20">
        <f t="shared" si="69"/>
        <v>900</v>
      </c>
      <c r="P140" s="20">
        <f t="shared" si="69"/>
        <v>900</v>
      </c>
    </row>
    <row r="141" spans="1:16" ht="30">
      <c r="A141" s="59"/>
      <c r="B141" s="62"/>
      <c r="C141" s="31" t="s">
        <v>62</v>
      </c>
      <c r="D141" s="26"/>
      <c r="E141" s="20">
        <f aca="true" t="shared" si="71" ref="E141:E206">SUM(F141:P141)</f>
        <v>0</v>
      </c>
      <c r="F141" s="20">
        <f>F151+F160+F166+F172+F178+F184+F190+F196+F202</f>
        <v>0</v>
      </c>
      <c r="G141" s="20">
        <f aca="true" t="shared" si="72" ref="G141:M141">G151+G160+G166+G172+G178+G184+G190+G196+G202</f>
        <v>0</v>
      </c>
      <c r="H141" s="20">
        <f t="shared" si="72"/>
        <v>0</v>
      </c>
      <c r="I141" s="20">
        <f t="shared" si="72"/>
        <v>0</v>
      </c>
      <c r="J141" s="20">
        <f t="shared" si="72"/>
        <v>0</v>
      </c>
      <c r="K141" s="20">
        <f t="shared" si="72"/>
        <v>0</v>
      </c>
      <c r="L141" s="20">
        <f t="shared" si="72"/>
        <v>0</v>
      </c>
      <c r="M141" s="20">
        <f t="shared" si="72"/>
        <v>0</v>
      </c>
      <c r="N141" s="20">
        <f t="shared" si="69"/>
        <v>0</v>
      </c>
      <c r="O141" s="20">
        <f t="shared" si="69"/>
        <v>0</v>
      </c>
      <c r="P141" s="20">
        <f t="shared" si="69"/>
        <v>0</v>
      </c>
    </row>
    <row r="142" spans="1:16" ht="15">
      <c r="A142" s="58" t="s">
        <v>64</v>
      </c>
      <c r="B142" s="63" t="s">
        <v>69</v>
      </c>
      <c r="C142" s="31" t="s">
        <v>31</v>
      </c>
      <c r="D142" s="26"/>
      <c r="E142" s="20">
        <f t="shared" si="71"/>
        <v>477103.55174</v>
      </c>
      <c r="F142" s="20">
        <f aca="true" t="shared" si="73" ref="F142:L142">F143+F146+F149+F150+F151</f>
        <v>40706.98515</v>
      </c>
      <c r="G142" s="20">
        <f t="shared" si="73"/>
        <v>32034.784</v>
      </c>
      <c r="H142" s="20">
        <f t="shared" si="73"/>
        <v>35275.3</v>
      </c>
      <c r="I142" s="20">
        <f t="shared" si="73"/>
        <v>40988.547470000005</v>
      </c>
      <c r="J142" s="20">
        <f t="shared" si="73"/>
        <v>46293.741</v>
      </c>
      <c r="K142" s="20">
        <f t="shared" si="73"/>
        <v>45751.9</v>
      </c>
      <c r="L142" s="20">
        <f t="shared" si="73"/>
        <v>49485.712120000004</v>
      </c>
      <c r="M142" s="20">
        <f>M143+M146+M149+M150+M151</f>
        <v>45790.549999999996</v>
      </c>
      <c r="N142" s="20">
        <f>N143+N146+N149+N150+N151</f>
        <v>46289.25</v>
      </c>
      <c r="O142" s="20">
        <f>O143+O146+O149+O150+O151</f>
        <v>46317.049999999996</v>
      </c>
      <c r="P142" s="20">
        <f>P143+P146+P149+P150+P151</f>
        <v>48169.731999999996</v>
      </c>
    </row>
    <row r="143" spans="1:16" ht="15">
      <c r="A143" s="65"/>
      <c r="B143" s="63"/>
      <c r="C143" s="55" t="s">
        <v>76</v>
      </c>
      <c r="D143" s="26"/>
      <c r="E143" s="20">
        <f t="shared" si="71"/>
        <v>8547.748</v>
      </c>
      <c r="F143" s="20">
        <f aca="true" t="shared" si="74" ref="F143:L143">SUM(F144:F145)</f>
        <v>1060</v>
      </c>
      <c r="G143" s="20">
        <f t="shared" si="74"/>
        <v>981.2</v>
      </c>
      <c r="H143" s="20">
        <f t="shared" si="74"/>
        <v>1116.8</v>
      </c>
      <c r="I143" s="20">
        <f t="shared" si="74"/>
        <v>1192</v>
      </c>
      <c r="J143" s="20">
        <f t="shared" si="74"/>
        <v>1195</v>
      </c>
      <c r="K143" s="20">
        <f t="shared" si="74"/>
        <v>1340.2</v>
      </c>
      <c r="L143" s="20">
        <f t="shared" si="74"/>
        <v>313.4</v>
      </c>
      <c r="M143" s="20">
        <f>SUM(M144:M145)</f>
        <v>324.7</v>
      </c>
      <c r="N143" s="20">
        <f>SUM(N144:N145)</f>
        <v>328.4</v>
      </c>
      <c r="O143" s="20">
        <f>SUM(O144:O145)</f>
        <v>341.2</v>
      </c>
      <c r="P143" s="20">
        <f>SUM(P144:P145)</f>
        <v>354.848</v>
      </c>
    </row>
    <row r="144" spans="1:16" ht="15">
      <c r="A144" s="65"/>
      <c r="B144" s="63"/>
      <c r="C144" s="56"/>
      <c r="D144" s="26">
        <v>816</v>
      </c>
      <c r="E144" s="20">
        <f t="shared" si="71"/>
        <v>5125.53603</v>
      </c>
      <c r="F144" s="20">
        <v>1060</v>
      </c>
      <c r="G144" s="20">
        <v>981.2</v>
      </c>
      <c r="H144" s="20">
        <v>1116.8</v>
      </c>
      <c r="I144" s="20">
        <v>929.53603</v>
      </c>
      <c r="J144" s="20">
        <v>0</v>
      </c>
      <c r="K144" s="20">
        <v>1038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</row>
    <row r="145" spans="1:16" ht="15">
      <c r="A145" s="65"/>
      <c r="B145" s="63"/>
      <c r="C145" s="57"/>
      <c r="D145" s="26">
        <v>856</v>
      </c>
      <c r="E145" s="20">
        <f t="shared" si="71"/>
        <v>3422.21197</v>
      </c>
      <c r="F145" s="20">
        <v>0</v>
      </c>
      <c r="G145" s="20">
        <v>0</v>
      </c>
      <c r="H145" s="20">
        <v>0</v>
      </c>
      <c r="I145" s="20">
        <v>262.46397</v>
      </c>
      <c r="J145" s="20">
        <v>1195</v>
      </c>
      <c r="K145" s="20">
        <v>302.2</v>
      </c>
      <c r="L145" s="20">
        <v>313.4</v>
      </c>
      <c r="M145" s="20">
        <v>324.7</v>
      </c>
      <c r="N145" s="20">
        <v>328.4</v>
      </c>
      <c r="O145" s="20">
        <v>341.2</v>
      </c>
      <c r="P145" s="20">
        <f>O145*1.04</f>
        <v>354.848</v>
      </c>
    </row>
    <row r="146" spans="1:16" ht="15">
      <c r="A146" s="65"/>
      <c r="B146" s="63"/>
      <c r="C146" s="55" t="s">
        <v>77</v>
      </c>
      <c r="D146" s="26"/>
      <c r="E146" s="20">
        <f t="shared" si="71"/>
        <v>464780.01758999994</v>
      </c>
      <c r="F146" s="20">
        <f aca="true" t="shared" si="75" ref="F146:L146">SUM(F147:F148)</f>
        <v>35871.199</v>
      </c>
      <c r="G146" s="20">
        <f t="shared" si="75"/>
        <v>31053.584</v>
      </c>
      <c r="H146" s="20">
        <f t="shared" si="75"/>
        <v>34158.5</v>
      </c>
      <c r="I146" s="20">
        <f t="shared" si="75"/>
        <v>39796.547470000005</v>
      </c>
      <c r="J146" s="20">
        <f t="shared" si="75"/>
        <v>45098.741</v>
      </c>
      <c r="K146" s="20">
        <f t="shared" si="75"/>
        <v>44411.700000000004</v>
      </c>
      <c r="L146" s="20">
        <f t="shared" si="75"/>
        <v>49172.31212</v>
      </c>
      <c r="M146" s="20">
        <f>SUM(M147:M148)</f>
        <v>45465.85</v>
      </c>
      <c r="N146" s="20">
        <f>SUM(N147:N148)</f>
        <v>45960.85</v>
      </c>
      <c r="O146" s="20">
        <f>SUM(O147:O148)</f>
        <v>45975.85</v>
      </c>
      <c r="P146" s="20">
        <f>SUM(P147:P148)</f>
        <v>47814.884</v>
      </c>
    </row>
    <row r="147" spans="1:16" ht="15" customHeight="1">
      <c r="A147" s="65"/>
      <c r="B147" s="63"/>
      <c r="C147" s="56"/>
      <c r="D147" s="26">
        <v>816</v>
      </c>
      <c r="E147" s="20">
        <f t="shared" si="71"/>
        <v>387507.9957299999</v>
      </c>
      <c r="F147" s="20">
        <v>35871.199</v>
      </c>
      <c r="G147" s="20">
        <v>31053.584</v>
      </c>
      <c r="H147" s="20">
        <v>34158.5</v>
      </c>
      <c r="I147" s="20">
        <v>35326.9</v>
      </c>
      <c r="J147" s="20">
        <v>35956.0665</v>
      </c>
      <c r="K147" s="20">
        <v>35227.8</v>
      </c>
      <c r="L147" s="20">
        <v>37449.07223</v>
      </c>
      <c r="M147" s="20">
        <v>35496.85</v>
      </c>
      <c r="N147" s="20">
        <v>35186.85</v>
      </c>
      <c r="O147" s="20">
        <v>35186.85</v>
      </c>
      <c r="P147" s="20">
        <f>O147*1.04</f>
        <v>36594.324</v>
      </c>
    </row>
    <row r="148" spans="1:16" ht="15" customHeight="1">
      <c r="A148" s="65"/>
      <c r="B148" s="63"/>
      <c r="C148" s="57"/>
      <c r="D148" s="26">
        <v>856</v>
      </c>
      <c r="E148" s="20">
        <f t="shared" si="71"/>
        <v>77272.02186</v>
      </c>
      <c r="F148" s="20">
        <v>0</v>
      </c>
      <c r="G148" s="20">
        <v>0</v>
      </c>
      <c r="H148" s="20">
        <v>0</v>
      </c>
      <c r="I148" s="20">
        <f>5408.37468-938.72721</f>
        <v>4469.64747</v>
      </c>
      <c r="J148" s="20">
        <v>9142.6745</v>
      </c>
      <c r="K148" s="20">
        <v>9183.9</v>
      </c>
      <c r="L148" s="20">
        <v>11723.23989</v>
      </c>
      <c r="M148" s="20">
        <v>9969</v>
      </c>
      <c r="N148" s="20">
        <v>10774</v>
      </c>
      <c r="O148" s="20">
        <v>10789</v>
      </c>
      <c r="P148" s="20">
        <f>O148*1.04</f>
        <v>11220.56</v>
      </c>
    </row>
    <row r="149" spans="1:16" ht="15">
      <c r="A149" s="65"/>
      <c r="B149" s="63"/>
      <c r="C149" s="31" t="s">
        <v>7</v>
      </c>
      <c r="D149" s="26"/>
      <c r="E149" s="20">
        <f t="shared" si="71"/>
        <v>3775.78615</v>
      </c>
      <c r="F149" s="20">
        <v>3775.78615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</row>
    <row r="150" spans="1:16" ht="18" customHeight="1">
      <c r="A150" s="65"/>
      <c r="B150" s="63"/>
      <c r="C150" s="31" t="s">
        <v>35</v>
      </c>
      <c r="D150" s="26"/>
      <c r="E150" s="20">
        <f t="shared" si="71"/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</row>
    <row r="151" spans="1:16" ht="30">
      <c r="A151" s="65"/>
      <c r="B151" s="63"/>
      <c r="C151" s="31" t="s">
        <v>62</v>
      </c>
      <c r="D151" s="26"/>
      <c r="E151" s="20">
        <f t="shared" si="71"/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</row>
    <row r="152" spans="1:16" ht="15">
      <c r="A152" s="58" t="s">
        <v>55</v>
      </c>
      <c r="B152" s="63" t="s">
        <v>65</v>
      </c>
      <c r="C152" s="31" t="s">
        <v>31</v>
      </c>
      <c r="D152" s="26"/>
      <c r="E152" s="20">
        <f t="shared" si="71"/>
        <v>1007329.06681</v>
      </c>
      <c r="F152" s="20">
        <f>F153+F157+F158+F159+F160</f>
        <v>92214.15104000001</v>
      </c>
      <c r="G152" s="20">
        <f>G153+G154+G158+G159</f>
        <v>247021.20251</v>
      </c>
      <c r="H152" s="20">
        <f>H153+H154+H158+H159</f>
        <v>191208.47720999998</v>
      </c>
      <c r="I152" s="20">
        <f aca="true" t="shared" si="76" ref="I152:P152">I153+I154+I158+I159+I160</f>
        <v>476885.23604999995</v>
      </c>
      <c r="J152" s="20">
        <f t="shared" si="76"/>
        <v>0</v>
      </c>
      <c r="K152" s="20">
        <f t="shared" si="76"/>
        <v>0</v>
      </c>
      <c r="L152" s="20">
        <f t="shared" si="76"/>
        <v>0</v>
      </c>
      <c r="M152" s="20">
        <f t="shared" si="76"/>
        <v>0</v>
      </c>
      <c r="N152" s="20">
        <f t="shared" si="76"/>
        <v>0</v>
      </c>
      <c r="O152" s="20">
        <f t="shared" si="76"/>
        <v>0</v>
      </c>
      <c r="P152" s="20">
        <f t="shared" si="76"/>
        <v>0</v>
      </c>
    </row>
    <row r="153" spans="1:16" ht="15">
      <c r="A153" s="65"/>
      <c r="B153" s="63"/>
      <c r="C153" s="31" t="s">
        <v>5</v>
      </c>
      <c r="D153" s="26"/>
      <c r="E153" s="20">
        <f t="shared" si="71"/>
        <v>63656.649999999994</v>
      </c>
      <c r="F153" s="20">
        <v>18543</v>
      </c>
      <c r="G153" s="20">
        <v>11084.45</v>
      </c>
      <c r="H153" s="42">
        <v>0</v>
      </c>
      <c r="I153" s="20">
        <f>3465+392.4+932.1+29239.7</f>
        <v>34029.2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</row>
    <row r="154" spans="1:16" ht="15">
      <c r="A154" s="65"/>
      <c r="B154" s="63"/>
      <c r="C154" s="60" t="s">
        <v>61</v>
      </c>
      <c r="D154" s="26"/>
      <c r="E154" s="20">
        <f t="shared" si="71"/>
        <v>1639200.27496</v>
      </c>
      <c r="F154" s="20">
        <f aca="true" t="shared" si="77" ref="F154:L154">F155+F156+F157</f>
        <v>772730.59219</v>
      </c>
      <c r="G154" s="20">
        <f t="shared" si="77"/>
        <v>234571.75251</v>
      </c>
      <c r="H154" s="20">
        <f t="shared" si="77"/>
        <v>190039.45620999997</v>
      </c>
      <c r="I154" s="20">
        <f>SUM(I155:I157)</f>
        <v>441858.47404999996</v>
      </c>
      <c r="J154" s="20">
        <f t="shared" si="77"/>
        <v>0</v>
      </c>
      <c r="K154" s="20">
        <f t="shared" si="77"/>
        <v>0</v>
      </c>
      <c r="L154" s="20">
        <f t="shared" si="77"/>
        <v>0</v>
      </c>
      <c r="M154" s="20">
        <f>M155+M156+M157</f>
        <v>0</v>
      </c>
      <c r="N154" s="20">
        <f>N155+N156+N157</f>
        <v>0</v>
      </c>
      <c r="O154" s="20">
        <f>O155+O156+O157</f>
        <v>0</v>
      </c>
      <c r="P154" s="20">
        <f>P155+P156+P157</f>
        <v>0</v>
      </c>
    </row>
    <row r="155" spans="1:16" ht="15">
      <c r="A155" s="65"/>
      <c r="B155" s="63"/>
      <c r="C155" s="60"/>
      <c r="D155" s="26">
        <v>816</v>
      </c>
      <c r="E155" s="20">
        <f t="shared" si="71"/>
        <v>928895.7151500001</v>
      </c>
      <c r="F155" s="20">
        <v>699780.672</v>
      </c>
      <c r="G155" s="20">
        <v>157789.75251</v>
      </c>
      <c r="H155" s="20">
        <v>47526.11719</v>
      </c>
      <c r="I155" s="20">
        <f>24613.71555-3465+3806.7079-392.4-932.1+168.25</f>
        <v>23799.173450000002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</row>
    <row r="156" spans="1:16" ht="15">
      <c r="A156" s="65"/>
      <c r="B156" s="63"/>
      <c r="C156" s="60"/>
      <c r="D156" s="26">
        <v>804</v>
      </c>
      <c r="E156" s="20">
        <f t="shared" si="71"/>
        <v>45953</v>
      </c>
      <c r="F156" s="20">
        <v>0</v>
      </c>
      <c r="G156" s="20">
        <v>0</v>
      </c>
      <c r="H156" s="20">
        <v>45953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</row>
    <row r="157" spans="1:16" ht="15">
      <c r="A157" s="65"/>
      <c r="B157" s="63"/>
      <c r="C157" s="64"/>
      <c r="D157" s="26">
        <v>812</v>
      </c>
      <c r="E157" s="20">
        <f t="shared" si="71"/>
        <v>664351.55981</v>
      </c>
      <c r="F157" s="20">
        <v>72949.92019</v>
      </c>
      <c r="G157" s="20">
        <v>76782</v>
      </c>
      <c r="H157" s="20">
        <v>96560.33902</v>
      </c>
      <c r="I157" s="20">
        <f>405305.1306+12754.17</f>
        <v>418059.30059999996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0</v>
      </c>
    </row>
    <row r="158" spans="1:16" ht="15">
      <c r="A158" s="65"/>
      <c r="B158" s="63"/>
      <c r="C158" s="31" t="s">
        <v>7</v>
      </c>
      <c r="D158" s="26"/>
      <c r="E158" s="20">
        <f t="shared" si="71"/>
        <v>4252.81385</v>
      </c>
      <c r="F158" s="20">
        <v>721.23085</v>
      </c>
      <c r="G158" s="20">
        <v>1365</v>
      </c>
      <c r="H158" s="43">
        <f>754.567+414.454</f>
        <v>1169.021</v>
      </c>
      <c r="I158" s="20">
        <v>997.562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</row>
    <row r="159" spans="1:16" ht="17.25" customHeight="1">
      <c r="A159" s="65"/>
      <c r="B159" s="63"/>
      <c r="C159" s="31" t="s">
        <v>35</v>
      </c>
      <c r="D159" s="26"/>
      <c r="E159" s="20">
        <f t="shared" si="71"/>
        <v>0</v>
      </c>
      <c r="F159" s="20">
        <v>0</v>
      </c>
      <c r="G159" s="20">
        <v>0</v>
      </c>
      <c r="H159" s="42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</row>
    <row r="160" spans="1:16" ht="30">
      <c r="A160" s="65"/>
      <c r="B160" s="63"/>
      <c r="C160" s="31" t="s">
        <v>62</v>
      </c>
      <c r="D160" s="26"/>
      <c r="E160" s="20">
        <f t="shared" si="71"/>
        <v>0</v>
      </c>
      <c r="F160" s="20">
        <v>0</v>
      </c>
      <c r="G160" s="20">
        <v>0</v>
      </c>
      <c r="H160" s="42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</row>
    <row r="161" spans="1:16" ht="15">
      <c r="A161" s="58" t="s">
        <v>57</v>
      </c>
      <c r="B161" s="60" t="s">
        <v>74</v>
      </c>
      <c r="C161" s="31" t="s">
        <v>31</v>
      </c>
      <c r="D161" s="26">
        <v>816</v>
      </c>
      <c r="E161" s="20">
        <f t="shared" si="71"/>
        <v>222942.31154</v>
      </c>
      <c r="F161" s="20">
        <f aca="true" t="shared" si="78" ref="F161:K161">F162+F163+F164+F165+F166</f>
        <v>14873.663419999999</v>
      </c>
      <c r="G161" s="20">
        <f t="shared" si="78"/>
        <v>15816</v>
      </c>
      <c r="H161" s="20">
        <f t="shared" si="78"/>
        <v>17902.440000000002</v>
      </c>
      <c r="I161" s="20">
        <f t="shared" si="78"/>
        <v>19120.676499999998</v>
      </c>
      <c r="J161" s="20">
        <f t="shared" si="78"/>
        <v>18251.97039</v>
      </c>
      <c r="K161" s="20">
        <f t="shared" si="78"/>
        <v>21145.59461</v>
      </c>
      <c r="L161" s="20">
        <f>L162+L163+L164+L165+L166</f>
        <v>22228.90758</v>
      </c>
      <c r="M161" s="20">
        <f>M162+M163+M164+M165+M166</f>
        <v>23080.286</v>
      </c>
      <c r="N161" s="20">
        <f>N162+N163+N164+N165+N166</f>
        <v>23181.396</v>
      </c>
      <c r="O161" s="20">
        <f>O162+O163+O164+O165+O166</f>
        <v>23428.126</v>
      </c>
      <c r="P161" s="20">
        <f>P162+P163+P164+P165+P166</f>
        <v>23913.25104</v>
      </c>
    </row>
    <row r="162" spans="1:16" ht="15">
      <c r="A162" s="58"/>
      <c r="B162" s="60"/>
      <c r="C162" s="31" t="s">
        <v>5</v>
      </c>
      <c r="D162" s="26"/>
      <c r="E162" s="20">
        <f t="shared" si="71"/>
        <v>2800</v>
      </c>
      <c r="F162" s="20">
        <v>0</v>
      </c>
      <c r="G162" s="20">
        <v>0</v>
      </c>
      <c r="H162" s="20">
        <v>400</v>
      </c>
      <c r="I162" s="20">
        <v>400</v>
      </c>
      <c r="J162" s="20">
        <v>400</v>
      </c>
      <c r="K162" s="20">
        <v>400</v>
      </c>
      <c r="L162" s="20">
        <v>400</v>
      </c>
      <c r="M162" s="20">
        <v>0</v>
      </c>
      <c r="N162" s="20">
        <v>400</v>
      </c>
      <c r="O162" s="20">
        <v>400</v>
      </c>
      <c r="P162" s="20">
        <v>0</v>
      </c>
    </row>
    <row r="163" spans="1:16" ht="15">
      <c r="A163" s="58"/>
      <c r="B163" s="60"/>
      <c r="C163" s="31" t="s">
        <v>6</v>
      </c>
      <c r="D163" s="26"/>
      <c r="E163" s="20">
        <f t="shared" si="71"/>
        <v>211393.62812</v>
      </c>
      <c r="F163" s="20">
        <v>14207.702</v>
      </c>
      <c r="G163" s="20">
        <v>15194.4</v>
      </c>
      <c r="H163" s="20">
        <v>16927.397</v>
      </c>
      <c r="I163" s="20">
        <v>17832.6995</v>
      </c>
      <c r="J163" s="20">
        <v>16803.86839</v>
      </c>
      <c r="K163" s="20">
        <v>20045.59461</v>
      </c>
      <c r="L163" s="20">
        <v>21078.90758</v>
      </c>
      <c r="M163" s="20">
        <v>22280.286</v>
      </c>
      <c r="N163" s="20">
        <v>21881.396</v>
      </c>
      <c r="O163" s="20">
        <v>22128.126</v>
      </c>
      <c r="P163" s="20">
        <f>O163*1.04</f>
        <v>23013.25104</v>
      </c>
    </row>
    <row r="164" spans="1:16" ht="15">
      <c r="A164" s="58"/>
      <c r="B164" s="60"/>
      <c r="C164" s="31" t="s">
        <v>7</v>
      </c>
      <c r="D164" s="26"/>
      <c r="E164" s="20">
        <f t="shared" si="71"/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</row>
    <row r="165" spans="1:16" ht="17.25" customHeight="1">
      <c r="A165" s="58"/>
      <c r="B165" s="60"/>
      <c r="C165" s="31" t="s">
        <v>35</v>
      </c>
      <c r="D165" s="26"/>
      <c r="E165" s="20">
        <f t="shared" si="71"/>
        <v>8748.683420000001</v>
      </c>
      <c r="F165" s="20">
        <v>665.96142</v>
      </c>
      <c r="G165" s="20">
        <v>621.6</v>
      </c>
      <c r="H165" s="20">
        <v>575.043</v>
      </c>
      <c r="I165" s="20">
        <v>887.977</v>
      </c>
      <c r="J165" s="20">
        <v>1048.102</v>
      </c>
      <c r="K165" s="20">
        <v>700</v>
      </c>
      <c r="L165" s="20">
        <v>750</v>
      </c>
      <c r="M165" s="20">
        <v>800</v>
      </c>
      <c r="N165" s="20">
        <v>900</v>
      </c>
      <c r="O165" s="20">
        <v>900</v>
      </c>
      <c r="P165" s="20">
        <f>N165</f>
        <v>900</v>
      </c>
    </row>
    <row r="166" spans="1:16" ht="30">
      <c r="A166" s="59"/>
      <c r="B166" s="60"/>
      <c r="C166" s="31" t="s">
        <v>62</v>
      </c>
      <c r="D166" s="26"/>
      <c r="E166" s="20">
        <f t="shared" si="71"/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</row>
    <row r="167" spans="1:16" ht="15">
      <c r="A167" s="58" t="s">
        <v>58</v>
      </c>
      <c r="B167" s="60" t="s">
        <v>75</v>
      </c>
      <c r="C167" s="31" t="s">
        <v>31</v>
      </c>
      <c r="D167" s="32">
        <v>816</v>
      </c>
      <c r="E167" s="20">
        <f t="shared" si="71"/>
        <v>20560.863218399998</v>
      </c>
      <c r="F167" s="20">
        <f aca="true" t="shared" si="79" ref="F167:K167">F168+F169+F170+F171</f>
        <v>7293.73</v>
      </c>
      <c r="G167" s="20">
        <f t="shared" si="79"/>
        <v>150.9638</v>
      </c>
      <c r="H167" s="20">
        <f t="shared" si="79"/>
        <v>2136</v>
      </c>
      <c r="I167" s="20">
        <f t="shared" si="79"/>
        <v>1591.779</v>
      </c>
      <c r="J167" s="20">
        <f t="shared" si="79"/>
        <v>1617.49984</v>
      </c>
      <c r="K167" s="20">
        <f t="shared" si="79"/>
        <v>1852.62687</v>
      </c>
      <c r="L167" s="20">
        <f>L168+L169+L170+L171</f>
        <v>2090.63152</v>
      </c>
      <c r="M167" s="20">
        <f>M168+M169+M170+M171</f>
        <v>1630.64249</v>
      </c>
      <c r="N167" s="20">
        <f>N168+N169+N170+N171</f>
        <v>806.15246</v>
      </c>
      <c r="O167" s="20">
        <f>O168+O169+O170+O171</f>
        <v>681.78296</v>
      </c>
      <c r="P167" s="20">
        <f>P168+P169+P170+P171</f>
        <v>709.0542784</v>
      </c>
    </row>
    <row r="168" spans="1:16" ht="15">
      <c r="A168" s="58"/>
      <c r="B168" s="61"/>
      <c r="C168" s="31" t="s">
        <v>5</v>
      </c>
      <c r="D168" s="36"/>
      <c r="E168" s="20">
        <f t="shared" si="71"/>
        <v>793.4938</v>
      </c>
      <c r="F168" s="20">
        <v>127.73</v>
      </c>
      <c r="G168" s="20">
        <v>150.9638</v>
      </c>
      <c r="H168" s="20">
        <v>136</v>
      </c>
      <c r="I168" s="20">
        <v>70.5</v>
      </c>
      <c r="J168" s="20">
        <v>102</v>
      </c>
      <c r="K168" s="20">
        <v>103.9</v>
      </c>
      <c r="L168" s="20">
        <v>102.4</v>
      </c>
      <c r="M168" s="20">
        <v>0</v>
      </c>
      <c r="N168" s="20">
        <v>0</v>
      </c>
      <c r="O168" s="20">
        <v>0</v>
      </c>
      <c r="P168" s="20">
        <v>0</v>
      </c>
    </row>
    <row r="169" spans="1:16" ht="15">
      <c r="A169" s="58"/>
      <c r="B169" s="61"/>
      <c r="C169" s="31" t="s">
        <v>6</v>
      </c>
      <c r="D169" s="36"/>
      <c r="E169" s="20">
        <f t="shared" si="71"/>
        <v>19767.3694184</v>
      </c>
      <c r="F169" s="20">
        <v>7166</v>
      </c>
      <c r="G169" s="20">
        <v>0</v>
      </c>
      <c r="H169" s="20">
        <v>2000</v>
      </c>
      <c r="I169" s="20">
        <f>100+900+500+21.279</f>
        <v>1521.279</v>
      </c>
      <c r="J169" s="20">
        <v>1515.49984</v>
      </c>
      <c r="K169" s="20">
        <v>1748.72687</v>
      </c>
      <c r="L169" s="20">
        <v>1988.2315199999998</v>
      </c>
      <c r="M169" s="20">
        <v>1630.64249</v>
      </c>
      <c r="N169" s="20">
        <v>806.15246</v>
      </c>
      <c r="O169" s="20">
        <v>681.78296</v>
      </c>
      <c r="P169" s="20">
        <f>O169*1.04</f>
        <v>709.0542784</v>
      </c>
    </row>
    <row r="170" spans="1:16" ht="15">
      <c r="A170" s="58"/>
      <c r="B170" s="61"/>
      <c r="C170" s="31" t="s">
        <v>7</v>
      </c>
      <c r="D170" s="36"/>
      <c r="E170" s="20">
        <f t="shared" si="71"/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</row>
    <row r="171" spans="1:16" ht="16.5" customHeight="1">
      <c r="A171" s="58"/>
      <c r="B171" s="61"/>
      <c r="C171" s="31" t="s">
        <v>35</v>
      </c>
      <c r="D171" s="36"/>
      <c r="E171" s="20">
        <f t="shared" si="71"/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</row>
    <row r="172" spans="1:16" ht="30">
      <c r="A172" s="59"/>
      <c r="B172" s="62"/>
      <c r="C172" s="31" t="s">
        <v>62</v>
      </c>
      <c r="D172" s="26"/>
      <c r="E172" s="20">
        <f t="shared" si="71"/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20">
        <v>0</v>
      </c>
    </row>
    <row r="173" spans="1:16" ht="15">
      <c r="A173" s="58" t="s">
        <v>63</v>
      </c>
      <c r="B173" s="60" t="s">
        <v>92</v>
      </c>
      <c r="C173" s="31" t="s">
        <v>31</v>
      </c>
      <c r="D173" s="32">
        <v>816</v>
      </c>
      <c r="E173" s="20">
        <f t="shared" si="71"/>
        <v>788.9</v>
      </c>
      <c r="F173" s="20">
        <f aca="true" t="shared" si="80" ref="F173:L173">F174+F175+F176+F177</f>
        <v>0</v>
      </c>
      <c r="G173" s="20">
        <f t="shared" si="80"/>
        <v>90</v>
      </c>
      <c r="H173" s="20">
        <f t="shared" si="80"/>
        <v>98.5</v>
      </c>
      <c r="I173" s="20">
        <f t="shared" si="80"/>
        <v>67.5</v>
      </c>
      <c r="J173" s="20">
        <f t="shared" si="80"/>
        <v>100</v>
      </c>
      <c r="K173" s="20">
        <f t="shared" si="80"/>
        <v>84.9</v>
      </c>
      <c r="L173" s="20">
        <f t="shared" si="80"/>
        <v>48</v>
      </c>
      <c r="M173" s="20">
        <f>M174+M175+M176+M177</f>
        <v>100</v>
      </c>
      <c r="N173" s="20">
        <f>N174+N175+N176+N177</f>
        <v>100</v>
      </c>
      <c r="O173" s="20">
        <f>O174+O175+O176+O177</f>
        <v>100</v>
      </c>
      <c r="P173" s="20">
        <f>P174+P175+P176+P177</f>
        <v>0</v>
      </c>
    </row>
    <row r="174" spans="1:16" ht="15">
      <c r="A174" s="58"/>
      <c r="B174" s="61"/>
      <c r="C174" s="31" t="s">
        <v>5</v>
      </c>
      <c r="D174" s="36"/>
      <c r="E174" s="20">
        <f t="shared" si="71"/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</row>
    <row r="175" spans="1:16" ht="15">
      <c r="A175" s="58"/>
      <c r="B175" s="61"/>
      <c r="C175" s="31" t="s">
        <v>6</v>
      </c>
      <c r="D175" s="36"/>
      <c r="E175" s="20">
        <f>SUM(F175:P175)</f>
        <v>788.9</v>
      </c>
      <c r="F175" s="20">
        <v>0</v>
      </c>
      <c r="G175" s="20">
        <v>90</v>
      </c>
      <c r="H175" s="20">
        <v>98.5</v>
      </c>
      <c r="I175" s="20">
        <v>67.5</v>
      </c>
      <c r="J175" s="20">
        <v>100</v>
      </c>
      <c r="K175" s="20">
        <v>84.9</v>
      </c>
      <c r="L175" s="20">
        <v>48</v>
      </c>
      <c r="M175" s="20">
        <v>100</v>
      </c>
      <c r="N175" s="20">
        <v>100</v>
      </c>
      <c r="O175" s="20">
        <v>100</v>
      </c>
      <c r="P175" s="20">
        <v>0</v>
      </c>
    </row>
    <row r="176" spans="1:16" ht="15">
      <c r="A176" s="58"/>
      <c r="B176" s="61"/>
      <c r="C176" s="31" t="s">
        <v>7</v>
      </c>
      <c r="D176" s="36"/>
      <c r="E176" s="20">
        <f t="shared" si="71"/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</row>
    <row r="177" spans="1:16" ht="17.25" customHeight="1">
      <c r="A177" s="58"/>
      <c r="B177" s="61"/>
      <c r="C177" s="31" t="s">
        <v>35</v>
      </c>
      <c r="D177" s="36"/>
      <c r="E177" s="20">
        <f t="shared" si="71"/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</row>
    <row r="178" spans="1:16" ht="30">
      <c r="A178" s="59"/>
      <c r="B178" s="62"/>
      <c r="C178" s="31" t="s">
        <v>62</v>
      </c>
      <c r="D178" s="26"/>
      <c r="E178" s="20">
        <f t="shared" si="71"/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</row>
    <row r="179" spans="1:16" ht="15">
      <c r="A179" s="58" t="s">
        <v>66</v>
      </c>
      <c r="B179" s="60" t="s">
        <v>93</v>
      </c>
      <c r="C179" s="31" t="s">
        <v>31</v>
      </c>
      <c r="D179" s="32">
        <v>816</v>
      </c>
      <c r="E179" s="20">
        <f t="shared" si="71"/>
        <v>1290.6684</v>
      </c>
      <c r="F179" s="20">
        <f aca="true" t="shared" si="81" ref="F179:K179">F180+F181+F182+F183</f>
        <v>0</v>
      </c>
      <c r="G179" s="20">
        <f t="shared" si="81"/>
        <v>0</v>
      </c>
      <c r="H179" s="20">
        <f t="shared" si="81"/>
        <v>103.24000000000001</v>
      </c>
      <c r="I179" s="20">
        <f t="shared" si="81"/>
        <v>133</v>
      </c>
      <c r="J179" s="20">
        <f t="shared" si="81"/>
        <v>847.5</v>
      </c>
      <c r="K179" s="20">
        <f t="shared" si="81"/>
        <v>0</v>
      </c>
      <c r="L179" s="20">
        <f>L180+L181+L182+L183</f>
        <v>0</v>
      </c>
      <c r="M179" s="20">
        <f>M180+M181+M182+M183</f>
        <v>206.9284</v>
      </c>
      <c r="N179" s="20">
        <f>N180+N181+N182+N183</f>
        <v>0</v>
      </c>
      <c r="O179" s="20">
        <f>O180+O181+O182+O183</f>
        <v>0</v>
      </c>
      <c r="P179" s="20">
        <f>P180+P181+P182+P183</f>
        <v>0</v>
      </c>
    </row>
    <row r="180" spans="1:16" ht="15">
      <c r="A180" s="58"/>
      <c r="B180" s="61"/>
      <c r="C180" s="31" t="s">
        <v>5</v>
      </c>
      <c r="D180" s="36"/>
      <c r="E180" s="20">
        <f t="shared" si="71"/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</row>
    <row r="181" spans="1:16" ht="15">
      <c r="A181" s="58"/>
      <c r="B181" s="61"/>
      <c r="C181" s="31" t="s">
        <v>6</v>
      </c>
      <c r="D181" s="36"/>
      <c r="E181" s="20">
        <f t="shared" si="71"/>
        <v>1290.6684</v>
      </c>
      <c r="F181" s="20">
        <v>0</v>
      </c>
      <c r="G181" s="20">
        <v>0</v>
      </c>
      <c r="H181" s="20">
        <f>370-266.76</f>
        <v>103.24000000000001</v>
      </c>
      <c r="I181" s="20">
        <v>133</v>
      </c>
      <c r="J181" s="20">
        <v>847.5</v>
      </c>
      <c r="K181" s="20">
        <v>0</v>
      </c>
      <c r="L181" s="20">
        <v>0</v>
      </c>
      <c r="M181" s="20">
        <v>206.9284</v>
      </c>
      <c r="N181" s="20">
        <v>0</v>
      </c>
      <c r="O181" s="20">
        <v>0</v>
      </c>
      <c r="P181" s="20">
        <v>0</v>
      </c>
    </row>
    <row r="182" spans="1:16" ht="15">
      <c r="A182" s="58"/>
      <c r="B182" s="61"/>
      <c r="C182" s="31" t="s">
        <v>7</v>
      </c>
      <c r="D182" s="36"/>
      <c r="E182" s="20">
        <f t="shared" si="71"/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</row>
    <row r="183" spans="1:16" ht="15.75" customHeight="1">
      <c r="A183" s="58"/>
      <c r="B183" s="61"/>
      <c r="C183" s="31" t="s">
        <v>35</v>
      </c>
      <c r="D183" s="36"/>
      <c r="E183" s="20">
        <f t="shared" si="71"/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</row>
    <row r="184" spans="1:16" ht="31.5" customHeight="1">
      <c r="A184" s="59"/>
      <c r="B184" s="62"/>
      <c r="C184" s="31" t="s">
        <v>62</v>
      </c>
      <c r="D184" s="26"/>
      <c r="E184" s="20">
        <f t="shared" si="71"/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</row>
    <row r="185" spans="1:16" ht="15">
      <c r="A185" s="58" t="s">
        <v>67</v>
      </c>
      <c r="B185" s="60" t="s">
        <v>71</v>
      </c>
      <c r="C185" s="31" t="s">
        <v>31</v>
      </c>
      <c r="D185" s="32">
        <v>816</v>
      </c>
      <c r="E185" s="20">
        <f t="shared" si="71"/>
        <v>47100.2142</v>
      </c>
      <c r="F185" s="20">
        <f aca="true" t="shared" si="82" ref="F185:K185">F186+F187+F188+F189</f>
        <v>0</v>
      </c>
      <c r="G185" s="20">
        <f t="shared" si="82"/>
        <v>2024</v>
      </c>
      <c r="H185" s="20">
        <f t="shared" si="82"/>
        <v>1177</v>
      </c>
      <c r="I185" s="20">
        <f t="shared" si="82"/>
        <v>6430.65353</v>
      </c>
      <c r="J185" s="20">
        <f t="shared" si="82"/>
        <v>6718.588</v>
      </c>
      <c r="K185" s="20">
        <f t="shared" si="82"/>
        <v>5706.44077</v>
      </c>
      <c r="L185" s="20">
        <f>L186+L187+L188+L189</f>
        <v>11482.65924</v>
      </c>
      <c r="M185" s="20">
        <f>M186+M187+M188+M189</f>
        <v>1470.79266</v>
      </c>
      <c r="N185" s="20">
        <f>N186+N187+N188+N189</f>
        <v>3977</v>
      </c>
      <c r="O185" s="20">
        <f>O186+O187+O188+O189</f>
        <v>3977</v>
      </c>
      <c r="P185" s="20">
        <f>P186+P187+P188+P189</f>
        <v>4136.08</v>
      </c>
    </row>
    <row r="186" spans="1:16" ht="15">
      <c r="A186" s="58"/>
      <c r="B186" s="61"/>
      <c r="C186" s="31" t="s">
        <v>5</v>
      </c>
      <c r="D186" s="36"/>
      <c r="E186" s="20">
        <f t="shared" si="71"/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</row>
    <row r="187" spans="1:16" ht="15">
      <c r="A187" s="58"/>
      <c r="B187" s="61"/>
      <c r="C187" s="31" t="s">
        <v>6</v>
      </c>
      <c r="D187" s="36"/>
      <c r="E187" s="20">
        <f t="shared" si="71"/>
        <v>47100.2142</v>
      </c>
      <c r="F187" s="20">
        <v>0</v>
      </c>
      <c r="G187" s="20">
        <v>2024</v>
      </c>
      <c r="H187" s="20">
        <v>1177</v>
      </c>
      <c r="I187" s="20">
        <v>6430.65353</v>
      </c>
      <c r="J187" s="20">
        <v>6718.588</v>
      </c>
      <c r="K187" s="20">
        <v>5706.44077</v>
      </c>
      <c r="L187" s="20">
        <v>11482.65924</v>
      </c>
      <c r="M187" s="20">
        <v>1470.79266</v>
      </c>
      <c r="N187" s="20">
        <v>3977</v>
      </c>
      <c r="O187" s="20">
        <v>3977</v>
      </c>
      <c r="P187" s="20">
        <f>O187*1.04</f>
        <v>4136.08</v>
      </c>
    </row>
    <row r="188" spans="1:16" ht="15">
      <c r="A188" s="58"/>
      <c r="B188" s="61"/>
      <c r="C188" s="31" t="s">
        <v>7</v>
      </c>
      <c r="D188" s="36"/>
      <c r="E188" s="20">
        <f t="shared" si="71"/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</row>
    <row r="189" spans="1:16" ht="30">
      <c r="A189" s="58"/>
      <c r="B189" s="61"/>
      <c r="C189" s="31" t="s">
        <v>35</v>
      </c>
      <c r="D189" s="36"/>
      <c r="E189" s="20">
        <f t="shared" si="71"/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</row>
    <row r="190" spans="1:16" ht="30">
      <c r="A190" s="59"/>
      <c r="B190" s="62"/>
      <c r="C190" s="31" t="s">
        <v>62</v>
      </c>
      <c r="D190" s="26"/>
      <c r="E190" s="20">
        <f t="shared" si="71"/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</row>
    <row r="191" spans="1:16" ht="15">
      <c r="A191" s="58" t="s">
        <v>91</v>
      </c>
      <c r="B191" s="60" t="s">
        <v>111</v>
      </c>
      <c r="C191" s="31" t="s">
        <v>31</v>
      </c>
      <c r="D191" s="32">
        <v>816</v>
      </c>
      <c r="E191" s="20">
        <f t="shared" si="71"/>
        <v>15705.86503</v>
      </c>
      <c r="F191" s="20">
        <f aca="true" t="shared" si="83" ref="F191:K191">F192+F193+F194+F195</f>
        <v>0</v>
      </c>
      <c r="G191" s="20">
        <f t="shared" si="83"/>
        <v>0</v>
      </c>
      <c r="H191" s="20">
        <f t="shared" si="83"/>
        <v>0</v>
      </c>
      <c r="I191" s="20">
        <f t="shared" si="83"/>
        <v>0</v>
      </c>
      <c r="J191" s="20">
        <f t="shared" si="83"/>
        <v>1045</v>
      </c>
      <c r="K191" s="20">
        <f t="shared" si="83"/>
        <v>1150</v>
      </c>
      <c r="L191" s="20">
        <f>L192+L193+L194+L195</f>
        <v>1210.86503</v>
      </c>
      <c r="M191" s="20">
        <f>M192+M193+M194+M195</f>
        <v>2000</v>
      </c>
      <c r="N191" s="20">
        <f>N192+N193+N194+N195</f>
        <v>4300</v>
      </c>
      <c r="O191" s="20">
        <f>O192+O193+O194+O195</f>
        <v>4500</v>
      </c>
      <c r="P191" s="20">
        <f>P192+P193+P194+P195</f>
        <v>1500</v>
      </c>
    </row>
    <row r="192" spans="1:16" ht="15">
      <c r="A192" s="58"/>
      <c r="B192" s="61"/>
      <c r="C192" s="31" t="s">
        <v>5</v>
      </c>
      <c r="D192" s="36"/>
      <c r="E192" s="20">
        <f t="shared" si="71"/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</row>
    <row r="193" spans="1:16" ht="15">
      <c r="A193" s="58"/>
      <c r="B193" s="61"/>
      <c r="C193" s="31" t="s">
        <v>6</v>
      </c>
      <c r="D193" s="36"/>
      <c r="E193" s="20">
        <f t="shared" si="71"/>
        <v>15705.86503</v>
      </c>
      <c r="F193" s="20">
        <v>0</v>
      </c>
      <c r="G193" s="20">
        <v>0</v>
      </c>
      <c r="H193" s="20">
        <v>0</v>
      </c>
      <c r="I193" s="20">
        <v>0</v>
      </c>
      <c r="J193" s="20">
        <v>1045</v>
      </c>
      <c r="K193" s="20">
        <v>1150</v>
      </c>
      <c r="L193" s="20">
        <v>1210.86503</v>
      </c>
      <c r="M193" s="20">
        <v>2000</v>
      </c>
      <c r="N193" s="20">
        <v>4300</v>
      </c>
      <c r="O193" s="20">
        <v>4500</v>
      </c>
      <c r="P193" s="20">
        <v>1500</v>
      </c>
    </row>
    <row r="194" spans="1:16" ht="15">
      <c r="A194" s="58"/>
      <c r="B194" s="61"/>
      <c r="C194" s="31" t="s">
        <v>7</v>
      </c>
      <c r="D194" s="36"/>
      <c r="E194" s="20">
        <f t="shared" si="71"/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</row>
    <row r="195" spans="1:16" ht="30">
      <c r="A195" s="58"/>
      <c r="B195" s="61"/>
      <c r="C195" s="31" t="s">
        <v>35</v>
      </c>
      <c r="D195" s="36"/>
      <c r="E195" s="20">
        <f t="shared" si="71"/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</row>
    <row r="196" spans="1:16" ht="30">
      <c r="A196" s="59"/>
      <c r="B196" s="62"/>
      <c r="C196" s="31" t="s">
        <v>62</v>
      </c>
      <c r="D196" s="26"/>
      <c r="E196" s="20">
        <f t="shared" si="71"/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</row>
    <row r="197" spans="1:16" ht="15">
      <c r="A197" s="58" t="s">
        <v>98</v>
      </c>
      <c r="B197" s="76" t="s">
        <v>104</v>
      </c>
      <c r="C197" s="31" t="s">
        <v>31</v>
      </c>
      <c r="D197" s="27">
        <v>816</v>
      </c>
      <c r="E197" s="20">
        <f t="shared" si="71"/>
        <v>1638.864</v>
      </c>
      <c r="F197" s="20">
        <f aca="true" t="shared" si="84" ref="F197:P197">F198+F199+F200+F201+F202</f>
        <v>0</v>
      </c>
      <c r="G197" s="20">
        <f t="shared" si="84"/>
        <v>0</v>
      </c>
      <c r="H197" s="20">
        <f t="shared" si="84"/>
        <v>0</v>
      </c>
      <c r="I197" s="20">
        <f t="shared" si="84"/>
        <v>0</v>
      </c>
      <c r="J197" s="20">
        <f t="shared" si="84"/>
        <v>0</v>
      </c>
      <c r="K197" s="20">
        <f t="shared" si="84"/>
        <v>233.948</v>
      </c>
      <c r="L197" s="20">
        <f t="shared" si="84"/>
        <v>104.916</v>
      </c>
      <c r="M197" s="20">
        <f t="shared" si="84"/>
        <v>500</v>
      </c>
      <c r="N197" s="20">
        <f t="shared" si="84"/>
        <v>250</v>
      </c>
      <c r="O197" s="20">
        <f t="shared" si="84"/>
        <v>300</v>
      </c>
      <c r="P197" s="20">
        <f t="shared" si="84"/>
        <v>250</v>
      </c>
    </row>
    <row r="198" spans="1:16" ht="15">
      <c r="A198" s="66"/>
      <c r="B198" s="77"/>
      <c r="C198" s="31" t="s">
        <v>5</v>
      </c>
      <c r="D198" s="40"/>
      <c r="E198" s="20">
        <f t="shared" si="71"/>
        <v>400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400</v>
      </c>
      <c r="N198" s="20">
        <v>0</v>
      </c>
      <c r="O198" s="20">
        <v>0</v>
      </c>
      <c r="P198" s="20">
        <v>0</v>
      </c>
    </row>
    <row r="199" spans="1:16" ht="15">
      <c r="A199" s="66"/>
      <c r="B199" s="77"/>
      <c r="C199" s="31" t="s">
        <v>6</v>
      </c>
      <c r="D199" s="40"/>
      <c r="E199" s="20">
        <f t="shared" si="71"/>
        <v>1238.864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233.948</v>
      </c>
      <c r="L199" s="20">
        <v>104.916</v>
      </c>
      <c r="M199" s="20">
        <v>100</v>
      </c>
      <c r="N199" s="20">
        <v>250</v>
      </c>
      <c r="O199" s="20">
        <v>300</v>
      </c>
      <c r="P199" s="20">
        <v>250</v>
      </c>
    </row>
    <row r="200" spans="1:16" ht="15">
      <c r="A200" s="66"/>
      <c r="B200" s="77"/>
      <c r="C200" s="31" t="s">
        <v>7</v>
      </c>
      <c r="D200" s="40"/>
      <c r="E200" s="20">
        <f t="shared" si="71"/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</row>
    <row r="201" spans="1:16" ht="30">
      <c r="A201" s="66"/>
      <c r="B201" s="77"/>
      <c r="C201" s="31" t="s">
        <v>35</v>
      </c>
      <c r="D201" s="40"/>
      <c r="E201" s="20">
        <f t="shared" si="71"/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</row>
    <row r="202" spans="1:16" ht="30">
      <c r="A202" s="67"/>
      <c r="B202" s="78"/>
      <c r="C202" s="31" t="s">
        <v>62</v>
      </c>
      <c r="D202" s="40"/>
      <c r="E202" s="20">
        <f t="shared" si="71"/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</row>
    <row r="203" spans="1:16" ht="15">
      <c r="A203" s="58" t="s">
        <v>80</v>
      </c>
      <c r="B203" s="60" t="s">
        <v>81</v>
      </c>
      <c r="C203" s="31" t="s">
        <v>31</v>
      </c>
      <c r="D203" s="41"/>
      <c r="E203" s="20">
        <f>SUM(F203:P203)</f>
        <v>1762454.0091826466</v>
      </c>
      <c r="F203" s="20">
        <f aca="true" t="shared" si="85" ref="F203:P203">F204+F207+F211+F212+F213</f>
        <v>0</v>
      </c>
      <c r="G203" s="20">
        <f t="shared" si="85"/>
        <v>0</v>
      </c>
      <c r="H203" s="20">
        <f t="shared" si="85"/>
        <v>0</v>
      </c>
      <c r="I203" s="20">
        <f t="shared" si="85"/>
        <v>0</v>
      </c>
      <c r="J203" s="20">
        <f t="shared" si="85"/>
        <v>319524.8119546465</v>
      </c>
      <c r="K203" s="20">
        <f t="shared" si="85"/>
        <v>305486.37113</v>
      </c>
      <c r="L203" s="20">
        <f t="shared" si="85"/>
        <v>313897.37404</v>
      </c>
      <c r="M203" s="20">
        <f t="shared" si="85"/>
        <v>253337.53706</v>
      </c>
      <c r="N203" s="20">
        <f t="shared" si="85"/>
        <v>9687.698489999999</v>
      </c>
      <c r="O203" s="20">
        <f t="shared" si="85"/>
        <v>519425.87440000003</v>
      </c>
      <c r="P203" s="20">
        <f t="shared" si="85"/>
        <v>41094.342108</v>
      </c>
    </row>
    <row r="204" spans="1:17" ht="15">
      <c r="A204" s="58"/>
      <c r="B204" s="60"/>
      <c r="C204" s="55" t="s">
        <v>76</v>
      </c>
      <c r="D204" s="41"/>
      <c r="E204" s="20">
        <f>SUM(F204:P204)</f>
        <v>350063.70001000003</v>
      </c>
      <c r="F204" s="20">
        <f aca="true" t="shared" si="86" ref="F204:P204">F205+F206</f>
        <v>0</v>
      </c>
      <c r="G204" s="20">
        <f t="shared" si="86"/>
        <v>0</v>
      </c>
      <c r="H204" s="20">
        <f t="shared" si="86"/>
        <v>0</v>
      </c>
      <c r="I204" s="20">
        <f t="shared" si="86"/>
        <v>0</v>
      </c>
      <c r="J204" s="20">
        <f t="shared" si="86"/>
        <v>39144.8</v>
      </c>
      <c r="K204" s="20">
        <f t="shared" si="86"/>
        <v>66836.7</v>
      </c>
      <c r="L204" s="20">
        <f t="shared" si="86"/>
        <v>122984.60001</v>
      </c>
      <c r="M204" s="20">
        <f t="shared" si="86"/>
        <v>54242.5</v>
      </c>
      <c r="N204" s="20">
        <f t="shared" si="86"/>
        <v>9054.9</v>
      </c>
      <c r="O204" s="20">
        <f t="shared" si="86"/>
        <v>18674.2</v>
      </c>
      <c r="P204" s="20">
        <f t="shared" si="86"/>
        <v>39126</v>
      </c>
      <c r="Q204" s="44"/>
    </row>
    <row r="205" spans="1:16" ht="15" customHeight="1">
      <c r="A205" s="58"/>
      <c r="B205" s="61"/>
      <c r="C205" s="56"/>
      <c r="D205" s="36" t="s">
        <v>37</v>
      </c>
      <c r="E205" s="20">
        <f t="shared" si="71"/>
        <v>271554.86434</v>
      </c>
      <c r="F205" s="20">
        <f>F216+F226+F232+F238+F244</f>
        <v>0</v>
      </c>
      <c r="G205" s="20">
        <f aca="true" t="shared" si="87" ref="G205:M205">G216+G226+G232+G238+G244</f>
        <v>0</v>
      </c>
      <c r="H205" s="20">
        <f t="shared" si="87"/>
        <v>0</v>
      </c>
      <c r="I205" s="20">
        <f t="shared" si="87"/>
        <v>0</v>
      </c>
      <c r="J205" s="20">
        <f>J216+J226+J232+J238+J244</f>
        <v>39144.8</v>
      </c>
      <c r="K205" s="20">
        <f t="shared" si="87"/>
        <v>66836.7</v>
      </c>
      <c r="L205" s="20">
        <f t="shared" si="87"/>
        <v>44475.76434</v>
      </c>
      <c r="M205" s="20">
        <f t="shared" si="87"/>
        <v>54242.5</v>
      </c>
      <c r="N205" s="20">
        <f>N216+N226+N232+N238+N244</f>
        <v>9054.9</v>
      </c>
      <c r="O205" s="20">
        <f>O216+O226+O232+O238+O244</f>
        <v>18674.2</v>
      </c>
      <c r="P205" s="20">
        <f>P216+P226+P232+P238+P244</f>
        <v>39126</v>
      </c>
    </row>
    <row r="206" spans="1:16" ht="15" customHeight="1">
      <c r="A206" s="58"/>
      <c r="B206" s="61"/>
      <c r="C206" s="57"/>
      <c r="D206" s="36" t="s">
        <v>36</v>
      </c>
      <c r="E206" s="20">
        <f t="shared" si="71"/>
        <v>78508.83567</v>
      </c>
      <c r="F206" s="20">
        <f>F217</f>
        <v>0</v>
      </c>
      <c r="G206" s="20">
        <f aca="true" t="shared" si="88" ref="G206:P206">G217</f>
        <v>0</v>
      </c>
      <c r="H206" s="20">
        <f t="shared" si="88"/>
        <v>0</v>
      </c>
      <c r="I206" s="20">
        <f t="shared" si="88"/>
        <v>0</v>
      </c>
      <c r="J206" s="20">
        <f t="shared" si="88"/>
        <v>0</v>
      </c>
      <c r="K206" s="20">
        <f>K217</f>
        <v>0</v>
      </c>
      <c r="L206" s="20">
        <f t="shared" si="88"/>
        <v>78508.83567</v>
      </c>
      <c r="M206" s="20">
        <f t="shared" si="88"/>
        <v>0</v>
      </c>
      <c r="N206" s="20">
        <f t="shared" si="88"/>
        <v>0</v>
      </c>
      <c r="O206" s="20">
        <f t="shared" si="88"/>
        <v>0</v>
      </c>
      <c r="P206" s="20">
        <f t="shared" si="88"/>
        <v>0</v>
      </c>
    </row>
    <row r="207" spans="1:16" ht="15">
      <c r="A207" s="58"/>
      <c r="B207" s="61"/>
      <c r="C207" s="60" t="s">
        <v>61</v>
      </c>
      <c r="D207" s="36"/>
      <c r="E207" s="20">
        <f aca="true" t="shared" si="89" ref="E207:E248">SUM(F207:P207)</f>
        <v>1398559.808618</v>
      </c>
      <c r="F207" s="20">
        <f aca="true" t="shared" si="90" ref="F207:P207">SUM(F208:F210)</f>
        <v>0</v>
      </c>
      <c r="G207" s="20">
        <f t="shared" si="90"/>
        <v>0</v>
      </c>
      <c r="H207" s="20">
        <f t="shared" si="90"/>
        <v>0</v>
      </c>
      <c r="I207" s="20">
        <f t="shared" si="90"/>
        <v>0</v>
      </c>
      <c r="J207" s="20">
        <f t="shared" si="90"/>
        <v>277861.09694</v>
      </c>
      <c r="K207" s="20">
        <f t="shared" si="90"/>
        <v>233745.04182</v>
      </c>
      <c r="L207" s="20">
        <f t="shared" si="90"/>
        <v>187454.73509</v>
      </c>
      <c r="M207" s="20">
        <f t="shared" si="90"/>
        <v>196146.11977</v>
      </c>
      <c r="N207" s="20">
        <f t="shared" si="90"/>
        <v>632.79849</v>
      </c>
      <c r="O207" s="20">
        <f t="shared" si="90"/>
        <v>500751.6744</v>
      </c>
      <c r="P207" s="20">
        <f t="shared" si="90"/>
        <v>1968.3421080000003</v>
      </c>
    </row>
    <row r="208" spans="1:16" ht="15">
      <c r="A208" s="58"/>
      <c r="B208" s="61"/>
      <c r="C208" s="60"/>
      <c r="D208" s="36" t="s">
        <v>37</v>
      </c>
      <c r="E208" s="20">
        <f t="shared" si="89"/>
        <v>109580.631318</v>
      </c>
      <c r="F208" s="20">
        <f>F219+F227+F233+F239+F245</f>
        <v>0</v>
      </c>
      <c r="G208" s="20">
        <f aca="true" t="shared" si="91" ref="G208:M208">G219+G227+G233+G239+G245</f>
        <v>0</v>
      </c>
      <c r="H208" s="20">
        <f t="shared" si="91"/>
        <v>0</v>
      </c>
      <c r="I208" s="20">
        <f t="shared" si="91"/>
        <v>0</v>
      </c>
      <c r="J208" s="20">
        <f t="shared" si="91"/>
        <v>44002.7351</v>
      </c>
      <c r="K208" s="20">
        <f t="shared" si="91"/>
        <v>9100.226359999999</v>
      </c>
      <c r="L208" s="20">
        <f t="shared" si="91"/>
        <v>20278.73509</v>
      </c>
      <c r="M208" s="20">
        <f t="shared" si="91"/>
        <v>32846.119770000005</v>
      </c>
      <c r="N208" s="20">
        <f>N219+N227+N233+N239+N245</f>
        <v>632.79849</v>
      </c>
      <c r="O208" s="20">
        <f>O219+O227+O233+O239+O245</f>
        <v>751.6744000000001</v>
      </c>
      <c r="P208" s="20">
        <f>P219+P227+P233+P239+P245</f>
        <v>1968.3421080000003</v>
      </c>
    </row>
    <row r="209" spans="1:16" ht="15">
      <c r="A209" s="58"/>
      <c r="B209" s="61"/>
      <c r="C209" s="60"/>
      <c r="D209" s="36" t="s">
        <v>36</v>
      </c>
      <c r="E209" s="20">
        <f t="shared" si="89"/>
        <v>1288979.1773</v>
      </c>
      <c r="F209" s="20">
        <f>F221</f>
        <v>0</v>
      </c>
      <c r="G209" s="20">
        <f aca="true" t="shared" si="92" ref="G209:L209">G221</f>
        <v>0</v>
      </c>
      <c r="H209" s="20">
        <f t="shared" si="92"/>
        <v>0</v>
      </c>
      <c r="I209" s="20">
        <f t="shared" si="92"/>
        <v>0</v>
      </c>
      <c r="J209" s="20">
        <f t="shared" si="92"/>
        <v>233858.36184</v>
      </c>
      <c r="K209" s="20">
        <f t="shared" si="92"/>
        <v>224644.81546</v>
      </c>
      <c r="L209" s="20">
        <f t="shared" si="92"/>
        <v>167176</v>
      </c>
      <c r="M209" s="20">
        <f>M221</f>
        <v>163300</v>
      </c>
      <c r="N209" s="20">
        <f>N221</f>
        <v>0</v>
      </c>
      <c r="O209" s="20">
        <f>O221</f>
        <v>500000</v>
      </c>
      <c r="P209" s="20">
        <f>P221</f>
        <v>0</v>
      </c>
    </row>
    <row r="210" spans="1:16" ht="15">
      <c r="A210" s="58"/>
      <c r="B210" s="61"/>
      <c r="C210" s="64"/>
      <c r="D210" s="36" t="s">
        <v>68</v>
      </c>
      <c r="E210" s="20">
        <f t="shared" si="89"/>
        <v>0</v>
      </c>
      <c r="F210" s="20">
        <f>F220</f>
        <v>0</v>
      </c>
      <c r="G210" s="20">
        <f aca="true" t="shared" si="93" ref="G210:L210">G220</f>
        <v>0</v>
      </c>
      <c r="H210" s="20">
        <f t="shared" si="93"/>
        <v>0</v>
      </c>
      <c r="I210" s="20">
        <f t="shared" si="93"/>
        <v>0</v>
      </c>
      <c r="J210" s="20">
        <f t="shared" si="93"/>
        <v>0</v>
      </c>
      <c r="K210" s="20">
        <f t="shared" si="93"/>
        <v>0</v>
      </c>
      <c r="L210" s="20">
        <f t="shared" si="93"/>
        <v>0</v>
      </c>
      <c r="M210" s="20">
        <f>M220</f>
        <v>0</v>
      </c>
      <c r="N210" s="20">
        <f>N220</f>
        <v>0</v>
      </c>
      <c r="O210" s="20">
        <f>O220</f>
        <v>0</v>
      </c>
      <c r="P210" s="20">
        <f>P220</f>
        <v>0</v>
      </c>
    </row>
    <row r="211" spans="1:16" ht="15">
      <c r="A211" s="58"/>
      <c r="B211" s="61"/>
      <c r="C211" s="31" t="s">
        <v>7</v>
      </c>
      <c r="D211" s="36"/>
      <c r="E211" s="20">
        <f t="shared" si="89"/>
        <v>13830.500554646465</v>
      </c>
      <c r="F211" s="20">
        <f>F222+F228+F234+F240+F246</f>
        <v>0</v>
      </c>
      <c r="G211" s="20">
        <f aca="true" t="shared" si="94" ref="G211:M211">G222+G228+G234+G240+G246</f>
        <v>0</v>
      </c>
      <c r="H211" s="20">
        <f t="shared" si="94"/>
        <v>0</v>
      </c>
      <c r="I211" s="20">
        <f t="shared" si="94"/>
        <v>0</v>
      </c>
      <c r="J211" s="20">
        <f t="shared" si="94"/>
        <v>2518.9150146464654</v>
      </c>
      <c r="K211" s="20">
        <f t="shared" si="94"/>
        <v>4904.62931</v>
      </c>
      <c r="L211" s="20">
        <f t="shared" si="94"/>
        <v>3458.03894</v>
      </c>
      <c r="M211" s="20">
        <f t="shared" si="94"/>
        <v>2948.91729</v>
      </c>
      <c r="N211" s="20">
        <f aca="true" t="shared" si="95" ref="N211:P213">N222+N228+N234+N240+N246</f>
        <v>0</v>
      </c>
      <c r="O211" s="20">
        <f t="shared" si="95"/>
        <v>0</v>
      </c>
      <c r="P211" s="20">
        <f t="shared" si="95"/>
        <v>0</v>
      </c>
    </row>
    <row r="212" spans="1:16" ht="30">
      <c r="A212" s="58"/>
      <c r="B212" s="61"/>
      <c r="C212" s="31" t="s">
        <v>35</v>
      </c>
      <c r="D212" s="36"/>
      <c r="E212" s="20">
        <f t="shared" si="89"/>
        <v>0</v>
      </c>
      <c r="F212" s="20">
        <f>F223+F229+F235+F241+F247</f>
        <v>0</v>
      </c>
      <c r="G212" s="20">
        <f aca="true" t="shared" si="96" ref="G212:M212">G223+G229+G235+G241+G247</f>
        <v>0</v>
      </c>
      <c r="H212" s="20">
        <f t="shared" si="96"/>
        <v>0</v>
      </c>
      <c r="I212" s="20">
        <f t="shared" si="96"/>
        <v>0</v>
      </c>
      <c r="J212" s="20">
        <f t="shared" si="96"/>
        <v>0</v>
      </c>
      <c r="K212" s="20">
        <f t="shared" si="96"/>
        <v>0</v>
      </c>
      <c r="L212" s="20">
        <f t="shared" si="96"/>
        <v>0</v>
      </c>
      <c r="M212" s="20">
        <f t="shared" si="96"/>
        <v>0</v>
      </c>
      <c r="N212" s="20">
        <f t="shared" si="95"/>
        <v>0</v>
      </c>
      <c r="O212" s="20">
        <f t="shared" si="95"/>
        <v>0</v>
      </c>
      <c r="P212" s="20">
        <f t="shared" si="95"/>
        <v>0</v>
      </c>
    </row>
    <row r="213" spans="1:16" ht="30">
      <c r="A213" s="59"/>
      <c r="B213" s="62"/>
      <c r="C213" s="31" t="s">
        <v>62</v>
      </c>
      <c r="D213" s="26"/>
      <c r="E213" s="20">
        <f t="shared" si="89"/>
        <v>0</v>
      </c>
      <c r="F213" s="20">
        <f>F224+F230+F236+F242+F248</f>
        <v>0</v>
      </c>
      <c r="G213" s="20">
        <f aca="true" t="shared" si="97" ref="G213:M213">G224+G230+G236+G242+G248</f>
        <v>0</v>
      </c>
      <c r="H213" s="20">
        <f t="shared" si="97"/>
        <v>0</v>
      </c>
      <c r="I213" s="20">
        <f t="shared" si="97"/>
        <v>0</v>
      </c>
      <c r="J213" s="20">
        <f t="shared" si="97"/>
        <v>0</v>
      </c>
      <c r="K213" s="20">
        <f t="shared" si="97"/>
        <v>0</v>
      </c>
      <c r="L213" s="20">
        <f t="shared" si="97"/>
        <v>0</v>
      </c>
      <c r="M213" s="47">
        <f t="shared" si="97"/>
        <v>0</v>
      </c>
      <c r="N213" s="47">
        <f t="shared" si="95"/>
        <v>0</v>
      </c>
      <c r="O213" s="47">
        <f t="shared" si="95"/>
        <v>0</v>
      </c>
      <c r="P213" s="47">
        <f t="shared" si="95"/>
        <v>0</v>
      </c>
    </row>
    <row r="214" spans="1:16" ht="14.25" customHeight="1">
      <c r="A214" s="58" t="s">
        <v>82</v>
      </c>
      <c r="B214" s="63" t="s">
        <v>83</v>
      </c>
      <c r="C214" s="31" t="s">
        <v>31</v>
      </c>
      <c r="D214" s="26"/>
      <c r="E214" s="20">
        <f>SUM(F214:P214)</f>
        <v>1396123.2154846464</v>
      </c>
      <c r="F214" s="20">
        <f aca="true" t="shared" si="98" ref="F214:P214">F215+F218+F222+F223+F224</f>
        <v>0</v>
      </c>
      <c r="G214" s="20">
        <f t="shared" si="98"/>
        <v>0</v>
      </c>
      <c r="H214" s="20">
        <f t="shared" si="98"/>
        <v>0</v>
      </c>
      <c r="I214" s="20">
        <f t="shared" si="98"/>
        <v>0</v>
      </c>
      <c r="J214" s="20">
        <f t="shared" si="98"/>
        <v>234031.58830464646</v>
      </c>
      <c r="K214" s="20">
        <f t="shared" si="98"/>
        <v>224857.84982</v>
      </c>
      <c r="L214" s="20">
        <f t="shared" si="98"/>
        <v>245684.83567</v>
      </c>
      <c r="M214" s="47">
        <f t="shared" si="98"/>
        <v>191548.94169</v>
      </c>
      <c r="N214" s="47">
        <f t="shared" si="98"/>
        <v>0</v>
      </c>
      <c r="O214" s="47">
        <f t="shared" si="98"/>
        <v>500000</v>
      </c>
      <c r="P214" s="47">
        <f t="shared" si="98"/>
        <v>0</v>
      </c>
    </row>
    <row r="215" spans="1:16" ht="15">
      <c r="A215" s="58"/>
      <c r="B215" s="63"/>
      <c r="C215" s="55" t="s">
        <v>79</v>
      </c>
      <c r="D215" s="26"/>
      <c r="E215" s="20">
        <f>SUM(F215:P215)</f>
        <v>78508.83567</v>
      </c>
      <c r="F215" s="20">
        <f aca="true" t="shared" si="99" ref="F215:P215">F216+F217</f>
        <v>0</v>
      </c>
      <c r="G215" s="20">
        <f t="shared" si="99"/>
        <v>0</v>
      </c>
      <c r="H215" s="20">
        <f t="shared" si="99"/>
        <v>0</v>
      </c>
      <c r="I215" s="20">
        <f t="shared" si="99"/>
        <v>0</v>
      </c>
      <c r="J215" s="20">
        <f t="shared" si="99"/>
        <v>0</v>
      </c>
      <c r="K215" s="20">
        <f t="shared" si="99"/>
        <v>0</v>
      </c>
      <c r="L215" s="20">
        <f t="shared" si="99"/>
        <v>78508.83567</v>
      </c>
      <c r="M215" s="47">
        <f t="shared" si="99"/>
        <v>0</v>
      </c>
      <c r="N215" s="47">
        <f t="shared" si="99"/>
        <v>0</v>
      </c>
      <c r="O215" s="47">
        <f t="shared" si="99"/>
        <v>0</v>
      </c>
      <c r="P215" s="47">
        <f t="shared" si="99"/>
        <v>0</v>
      </c>
    </row>
    <row r="216" spans="1:16" ht="13.5" customHeight="1">
      <c r="A216" s="65"/>
      <c r="B216" s="63"/>
      <c r="C216" s="56"/>
      <c r="D216" s="26">
        <v>816</v>
      </c>
      <c r="E216" s="20">
        <f t="shared" si="89"/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47">
        <v>0</v>
      </c>
      <c r="N216" s="47">
        <v>0</v>
      </c>
      <c r="O216" s="47">
        <v>0</v>
      </c>
      <c r="P216" s="47">
        <v>0</v>
      </c>
    </row>
    <row r="217" spans="1:16" ht="15">
      <c r="A217" s="65"/>
      <c r="B217" s="63"/>
      <c r="C217" s="57"/>
      <c r="D217" s="26">
        <v>812</v>
      </c>
      <c r="E217" s="20">
        <f>SUM(F217:P217)</f>
        <v>78508.83567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78508.83567</v>
      </c>
      <c r="M217" s="47">
        <v>0</v>
      </c>
      <c r="N217" s="47">
        <v>0</v>
      </c>
      <c r="O217" s="47">
        <v>0</v>
      </c>
      <c r="P217" s="47">
        <v>0</v>
      </c>
    </row>
    <row r="218" spans="1:16" ht="15">
      <c r="A218" s="65"/>
      <c r="B218" s="63"/>
      <c r="C218" s="60" t="s">
        <v>61</v>
      </c>
      <c r="D218" s="26"/>
      <c r="E218" s="20">
        <f t="shared" si="89"/>
        <v>1316945.6295699999</v>
      </c>
      <c r="F218" s="20">
        <v>0</v>
      </c>
      <c r="G218" s="20">
        <v>0</v>
      </c>
      <c r="H218" s="20">
        <v>0</v>
      </c>
      <c r="I218" s="20">
        <v>0</v>
      </c>
      <c r="J218" s="20">
        <f>J219+J220+J221</f>
        <v>233858.36184</v>
      </c>
      <c r="K218" s="20">
        <f>K219+K220+K221</f>
        <v>224644.81546</v>
      </c>
      <c r="L218" s="20">
        <f>L219+L220+L221</f>
        <v>167176</v>
      </c>
      <c r="M218" s="47">
        <f>SUM(M219:M221)</f>
        <v>191266.45227</v>
      </c>
      <c r="N218" s="47">
        <f>SUM(N219:N221)</f>
        <v>0</v>
      </c>
      <c r="O218" s="47">
        <f>SUM(O219:O221)</f>
        <v>500000</v>
      </c>
      <c r="P218" s="47">
        <f>P219+P220+P221</f>
        <v>0</v>
      </c>
    </row>
    <row r="219" spans="1:16" ht="15">
      <c r="A219" s="65"/>
      <c r="B219" s="63"/>
      <c r="C219" s="60"/>
      <c r="D219" s="26">
        <v>816</v>
      </c>
      <c r="E219" s="20">
        <f t="shared" si="89"/>
        <v>27966.45227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47">
        <v>27966.45227</v>
      </c>
      <c r="N219" s="47">
        <v>0</v>
      </c>
      <c r="O219" s="47">
        <v>0</v>
      </c>
      <c r="P219" s="47">
        <v>0</v>
      </c>
    </row>
    <row r="220" spans="1:16" ht="15">
      <c r="A220" s="65"/>
      <c r="B220" s="63"/>
      <c r="C220" s="60"/>
      <c r="D220" s="26">
        <v>804</v>
      </c>
      <c r="E220" s="20">
        <f t="shared" si="89"/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47">
        <v>0</v>
      </c>
      <c r="N220" s="47">
        <v>0</v>
      </c>
      <c r="O220" s="47">
        <v>0</v>
      </c>
      <c r="P220" s="47">
        <v>0</v>
      </c>
    </row>
    <row r="221" spans="1:16" ht="15">
      <c r="A221" s="65"/>
      <c r="B221" s="63"/>
      <c r="C221" s="64"/>
      <c r="D221" s="26">
        <v>812</v>
      </c>
      <c r="E221" s="20">
        <f t="shared" si="89"/>
        <v>1288979.1773</v>
      </c>
      <c r="F221" s="20">
        <v>0</v>
      </c>
      <c r="G221" s="20">
        <v>0</v>
      </c>
      <c r="H221" s="20">
        <v>0</v>
      </c>
      <c r="I221" s="20">
        <v>0</v>
      </c>
      <c r="J221" s="20">
        <v>233858.36184</v>
      </c>
      <c r="K221" s="20">
        <v>224644.81546</v>
      </c>
      <c r="L221" s="20">
        <v>167176</v>
      </c>
      <c r="M221" s="47">
        <f>142800+20500</f>
        <v>163300</v>
      </c>
      <c r="N221" s="47">
        <v>0</v>
      </c>
      <c r="O221" s="47">
        <v>500000</v>
      </c>
      <c r="P221" s="47">
        <v>0</v>
      </c>
    </row>
    <row r="222" spans="1:16" ht="15">
      <c r="A222" s="65"/>
      <c r="B222" s="63"/>
      <c r="C222" s="31" t="s">
        <v>7</v>
      </c>
      <c r="D222" s="26"/>
      <c r="E222" s="20">
        <f t="shared" si="89"/>
        <v>668.750244646465</v>
      </c>
      <c r="F222" s="20">
        <v>0</v>
      </c>
      <c r="G222" s="20">
        <v>0</v>
      </c>
      <c r="H222" s="20">
        <v>0</v>
      </c>
      <c r="I222" s="20">
        <v>0</v>
      </c>
      <c r="J222" s="20">
        <v>173.226464646465</v>
      </c>
      <c r="K222" s="20">
        <v>213.03436</v>
      </c>
      <c r="L222" s="20">
        <v>0</v>
      </c>
      <c r="M222" s="47">
        <v>282.48942</v>
      </c>
      <c r="N222" s="47">
        <v>0</v>
      </c>
      <c r="O222" s="47">
        <v>0</v>
      </c>
      <c r="P222" s="47">
        <v>0</v>
      </c>
    </row>
    <row r="223" spans="1:16" ht="15" customHeight="1">
      <c r="A223" s="65"/>
      <c r="B223" s="63"/>
      <c r="C223" s="31" t="s">
        <v>35</v>
      </c>
      <c r="D223" s="26"/>
      <c r="E223" s="20">
        <f t="shared" si="89"/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47">
        <v>0</v>
      </c>
      <c r="N223" s="47">
        <v>0</v>
      </c>
      <c r="O223" s="47">
        <v>0</v>
      </c>
      <c r="P223" s="47">
        <v>0</v>
      </c>
    </row>
    <row r="224" spans="1:16" ht="30">
      <c r="A224" s="65"/>
      <c r="B224" s="63"/>
      <c r="C224" s="31" t="s">
        <v>62</v>
      </c>
      <c r="D224" s="26"/>
      <c r="E224" s="20">
        <f t="shared" si="89"/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</row>
    <row r="225" spans="1:16" ht="29.25" customHeight="1">
      <c r="A225" s="58" t="s">
        <v>84</v>
      </c>
      <c r="B225" s="63" t="s">
        <v>89</v>
      </c>
      <c r="C225" s="31" t="s">
        <v>31</v>
      </c>
      <c r="D225" s="26">
        <v>816</v>
      </c>
      <c r="E225" s="20">
        <f>SUM(F225:P225)</f>
        <v>71897.53980999999</v>
      </c>
      <c r="F225" s="20">
        <f aca="true" t="shared" si="100" ref="F225:L225">SUM(F226:F230)</f>
        <v>0</v>
      </c>
      <c r="G225" s="20">
        <f t="shared" si="100"/>
        <v>0</v>
      </c>
      <c r="H225" s="20">
        <f t="shared" si="100"/>
        <v>0</v>
      </c>
      <c r="I225" s="20">
        <f t="shared" si="100"/>
        <v>0</v>
      </c>
      <c r="J225" s="20">
        <f t="shared" si="100"/>
        <v>32243.889649999997</v>
      </c>
      <c r="K225" s="20">
        <f t="shared" si="100"/>
        <v>10312.25028</v>
      </c>
      <c r="L225" s="20">
        <f t="shared" si="100"/>
        <v>20758.207879999998</v>
      </c>
      <c r="M225" s="20">
        <f>SUM(M226:M230)</f>
        <v>1843.292</v>
      </c>
      <c r="N225" s="20">
        <f>SUM(N226:N230)</f>
        <v>3369.95</v>
      </c>
      <c r="O225" s="20">
        <f>SUM(O226:O230)</f>
        <v>3369.95</v>
      </c>
      <c r="P225" s="20">
        <f>SUM(P226:P230)</f>
        <v>0</v>
      </c>
    </row>
    <row r="226" spans="1:16" ht="15">
      <c r="A226" s="65"/>
      <c r="B226" s="63"/>
      <c r="C226" s="31" t="s">
        <v>5</v>
      </c>
      <c r="D226" s="26"/>
      <c r="E226" s="20">
        <f t="shared" si="89"/>
        <v>22533.364330000004</v>
      </c>
      <c r="F226" s="20">
        <v>0</v>
      </c>
      <c r="G226" s="20">
        <v>0</v>
      </c>
      <c r="H226" s="20">
        <v>0</v>
      </c>
      <c r="I226" s="20">
        <v>0</v>
      </c>
      <c r="J226" s="20">
        <v>3809.8</v>
      </c>
      <c r="K226" s="20">
        <v>3809.8</v>
      </c>
      <c r="L226" s="20">
        <v>8923.36433</v>
      </c>
      <c r="M226" s="20">
        <v>0</v>
      </c>
      <c r="N226" s="20">
        <v>2995.2</v>
      </c>
      <c r="O226" s="20">
        <v>2995.2</v>
      </c>
      <c r="P226" s="20">
        <v>0</v>
      </c>
    </row>
    <row r="227" spans="1:16" ht="15">
      <c r="A227" s="65"/>
      <c r="B227" s="63"/>
      <c r="C227" s="37" t="s">
        <v>6</v>
      </c>
      <c r="D227" s="26"/>
      <c r="E227" s="20">
        <f t="shared" si="89"/>
        <v>46391.09048</v>
      </c>
      <c r="F227" s="20">
        <v>0</v>
      </c>
      <c r="G227" s="20">
        <v>0</v>
      </c>
      <c r="H227" s="20">
        <v>0</v>
      </c>
      <c r="I227" s="20">
        <v>0</v>
      </c>
      <c r="J227" s="20">
        <v>26852.8821</v>
      </c>
      <c r="K227" s="20">
        <v>5693.48128</v>
      </c>
      <c r="L227" s="20">
        <v>11251.935099999999</v>
      </c>
      <c r="M227" s="20">
        <v>1843.292</v>
      </c>
      <c r="N227" s="20">
        <v>374.75</v>
      </c>
      <c r="O227" s="20">
        <v>374.75</v>
      </c>
      <c r="P227" s="20">
        <v>0</v>
      </c>
    </row>
    <row r="228" spans="1:16" ht="15">
      <c r="A228" s="65"/>
      <c r="B228" s="63"/>
      <c r="C228" s="31" t="s">
        <v>7</v>
      </c>
      <c r="D228" s="26"/>
      <c r="E228" s="20">
        <f t="shared" si="89"/>
        <v>2973.085</v>
      </c>
      <c r="F228" s="20">
        <v>0</v>
      </c>
      <c r="G228" s="20">
        <v>0</v>
      </c>
      <c r="H228" s="20">
        <v>0</v>
      </c>
      <c r="I228" s="20">
        <v>0</v>
      </c>
      <c r="J228" s="20">
        <v>1581.20755</v>
      </c>
      <c r="K228" s="20">
        <v>808.969</v>
      </c>
      <c r="L228" s="20">
        <v>582.9084499999999</v>
      </c>
      <c r="M228" s="20">
        <v>0</v>
      </c>
      <c r="N228" s="20">
        <v>0</v>
      </c>
      <c r="O228" s="20">
        <v>0</v>
      </c>
      <c r="P228" s="20">
        <v>0</v>
      </c>
    </row>
    <row r="229" spans="1:16" ht="30">
      <c r="A229" s="65"/>
      <c r="B229" s="63"/>
      <c r="C229" s="31" t="s">
        <v>35</v>
      </c>
      <c r="D229" s="26"/>
      <c r="E229" s="20">
        <f t="shared" si="89"/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0">
        <v>0</v>
      </c>
      <c r="P229" s="20">
        <v>0</v>
      </c>
    </row>
    <row r="230" spans="1:16" ht="52.5" customHeight="1">
      <c r="A230" s="65"/>
      <c r="B230" s="63"/>
      <c r="C230" s="31" t="s">
        <v>62</v>
      </c>
      <c r="D230" s="26"/>
      <c r="E230" s="20">
        <f t="shared" si="89"/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</row>
    <row r="231" spans="1:16" ht="15">
      <c r="A231" s="58" t="s">
        <v>85</v>
      </c>
      <c r="B231" s="63" t="s">
        <v>90</v>
      </c>
      <c r="C231" s="31" t="s">
        <v>31</v>
      </c>
      <c r="D231" s="26">
        <v>816</v>
      </c>
      <c r="E231" s="20">
        <f t="shared" si="89"/>
        <v>108896.17941799997</v>
      </c>
      <c r="F231" s="20">
        <f>SUM(F232:F236)</f>
        <v>0</v>
      </c>
      <c r="G231" s="20">
        <f aca="true" t="shared" si="101" ref="G231:L231">SUM(G232:G236)</f>
        <v>0</v>
      </c>
      <c r="H231" s="20">
        <f t="shared" si="101"/>
        <v>0</v>
      </c>
      <c r="I231" s="20">
        <f t="shared" si="101"/>
        <v>0</v>
      </c>
      <c r="J231" s="20">
        <f t="shared" si="101"/>
        <v>53249.334</v>
      </c>
      <c r="K231" s="20">
        <f t="shared" si="101"/>
        <v>37715.98009999999</v>
      </c>
      <c r="L231" s="20">
        <f t="shared" si="101"/>
        <v>11612.61262</v>
      </c>
      <c r="M231" s="20">
        <f>SUM(M232:M236)</f>
        <v>5843.05269</v>
      </c>
      <c r="N231" s="20">
        <f>SUM(N232:N236)</f>
        <v>231.57895</v>
      </c>
      <c r="O231" s="20">
        <f>SUM(O232:O236)</f>
        <v>231.57895</v>
      </c>
      <c r="P231" s="20">
        <f>SUM(P232:P236)</f>
        <v>12.042108</v>
      </c>
    </row>
    <row r="232" spans="1:16" ht="15">
      <c r="A232" s="65"/>
      <c r="B232" s="63"/>
      <c r="C232" s="31" t="s">
        <v>5</v>
      </c>
      <c r="D232" s="26"/>
      <c r="E232" s="20">
        <f t="shared" si="89"/>
        <v>77491.00001</v>
      </c>
      <c r="F232" s="20">
        <v>0</v>
      </c>
      <c r="G232" s="20">
        <v>0</v>
      </c>
      <c r="H232" s="20">
        <v>0</v>
      </c>
      <c r="I232" s="20">
        <v>0</v>
      </c>
      <c r="J232" s="20">
        <v>35335</v>
      </c>
      <c r="K232" s="20">
        <v>34439.7</v>
      </c>
      <c r="L232" s="20">
        <v>3735.00001</v>
      </c>
      <c r="M232" s="20">
        <v>3541.3</v>
      </c>
      <c r="N232" s="20">
        <v>220</v>
      </c>
      <c r="O232" s="20">
        <v>220</v>
      </c>
      <c r="P232" s="20">
        <v>0</v>
      </c>
    </row>
    <row r="233" spans="1:16" ht="15">
      <c r="A233" s="65"/>
      <c r="B233" s="63"/>
      <c r="C233" s="37" t="s">
        <v>6</v>
      </c>
      <c r="D233" s="26"/>
      <c r="E233" s="20">
        <f t="shared" si="89"/>
        <v>28691.396268</v>
      </c>
      <c r="F233" s="20">
        <v>0</v>
      </c>
      <c r="G233" s="20">
        <v>0</v>
      </c>
      <c r="H233" s="20">
        <v>0</v>
      </c>
      <c r="I233" s="20">
        <v>0</v>
      </c>
      <c r="J233" s="20">
        <v>17149.853</v>
      </c>
      <c r="K233" s="20">
        <v>2886.1801</v>
      </c>
      <c r="L233" s="20">
        <v>7483.77894</v>
      </c>
      <c r="M233" s="20">
        <v>1136.38422</v>
      </c>
      <c r="N233" s="20">
        <v>11.57895</v>
      </c>
      <c r="O233" s="20">
        <v>11.57895</v>
      </c>
      <c r="P233" s="20">
        <f>O233*1.04</f>
        <v>12.042108</v>
      </c>
    </row>
    <row r="234" spans="1:16" ht="15">
      <c r="A234" s="65"/>
      <c r="B234" s="63"/>
      <c r="C234" s="31" t="s">
        <v>7</v>
      </c>
      <c r="D234" s="26"/>
      <c r="E234" s="20">
        <f t="shared" si="89"/>
        <v>2713.78314</v>
      </c>
      <c r="F234" s="20">
        <v>0</v>
      </c>
      <c r="G234" s="20">
        <v>0</v>
      </c>
      <c r="H234" s="20">
        <v>0</v>
      </c>
      <c r="I234" s="20">
        <v>0</v>
      </c>
      <c r="J234" s="20">
        <v>764.481</v>
      </c>
      <c r="K234" s="20">
        <v>390.1</v>
      </c>
      <c r="L234" s="20">
        <v>393.83367</v>
      </c>
      <c r="M234" s="20">
        <v>1165.36847</v>
      </c>
      <c r="N234" s="20">
        <v>0</v>
      </c>
      <c r="O234" s="20">
        <v>0</v>
      </c>
      <c r="P234" s="20">
        <v>0</v>
      </c>
    </row>
    <row r="235" spans="1:16" ht="30">
      <c r="A235" s="65"/>
      <c r="B235" s="63"/>
      <c r="C235" s="31" t="s">
        <v>35</v>
      </c>
      <c r="D235" s="26"/>
      <c r="E235" s="20">
        <f t="shared" si="89"/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0">
        <v>0</v>
      </c>
    </row>
    <row r="236" spans="1:16" ht="30">
      <c r="A236" s="65"/>
      <c r="B236" s="63"/>
      <c r="C236" s="31" t="s">
        <v>62</v>
      </c>
      <c r="D236" s="26"/>
      <c r="E236" s="20">
        <f t="shared" si="89"/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</row>
    <row r="237" spans="1:16" ht="15" customHeight="1">
      <c r="A237" s="58" t="s">
        <v>99</v>
      </c>
      <c r="B237" s="63" t="s">
        <v>95</v>
      </c>
      <c r="C237" s="31" t="s">
        <v>31</v>
      </c>
      <c r="D237" s="27">
        <v>816</v>
      </c>
      <c r="E237" s="20">
        <f t="shared" si="89"/>
        <v>177337.07447</v>
      </c>
      <c r="F237" s="20">
        <f aca="true" t="shared" si="102" ref="F237:M237">F238+F239+F240+F241+F242</f>
        <v>0</v>
      </c>
      <c r="G237" s="20">
        <f t="shared" si="102"/>
        <v>0</v>
      </c>
      <c r="H237" s="20">
        <f t="shared" si="102"/>
        <v>0</v>
      </c>
      <c r="I237" s="20">
        <f t="shared" si="102"/>
        <v>0</v>
      </c>
      <c r="J237" s="20">
        <f t="shared" si="102"/>
        <v>0</v>
      </c>
      <c r="K237" s="20">
        <f t="shared" si="102"/>
        <v>32600.29093</v>
      </c>
      <c r="L237" s="20">
        <f t="shared" si="102"/>
        <v>33341.71787</v>
      </c>
      <c r="M237" s="20">
        <f t="shared" si="102"/>
        <v>48402.25068</v>
      </c>
      <c r="N237" s="20">
        <f>N238+N239+N240+N241+N242</f>
        <v>6086.16954</v>
      </c>
      <c r="O237" s="20">
        <f>O238+O239+O240+O241+O242</f>
        <v>15824.34545</v>
      </c>
      <c r="P237" s="20">
        <f>P238+P239+P240+P241+P242</f>
        <v>41082.3</v>
      </c>
    </row>
    <row r="238" spans="1:16" ht="15">
      <c r="A238" s="58"/>
      <c r="B238" s="63"/>
      <c r="C238" s="31" t="s">
        <v>5</v>
      </c>
      <c r="D238" s="40"/>
      <c r="E238" s="20">
        <f t="shared" si="89"/>
        <v>163330.5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28587.2</v>
      </c>
      <c r="L238" s="20">
        <v>29317.4</v>
      </c>
      <c r="M238" s="20">
        <v>45001.2</v>
      </c>
      <c r="N238" s="20">
        <v>5839.7</v>
      </c>
      <c r="O238" s="20">
        <v>15459</v>
      </c>
      <c r="P238" s="20">
        <f>4*9781.5</f>
        <v>39126</v>
      </c>
    </row>
    <row r="239" spans="1:16" ht="15">
      <c r="A239" s="58"/>
      <c r="B239" s="63"/>
      <c r="C239" s="31" t="s">
        <v>6</v>
      </c>
      <c r="D239" s="40"/>
      <c r="E239" s="20">
        <f t="shared" si="89"/>
        <v>6531.6923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520.56498</v>
      </c>
      <c r="L239" s="20">
        <v>1543.02105</v>
      </c>
      <c r="M239" s="20">
        <v>1899.99128</v>
      </c>
      <c r="N239" s="20">
        <v>246.46954</v>
      </c>
      <c r="O239" s="20">
        <v>365.34545</v>
      </c>
      <c r="P239" s="20">
        <f>P238*0.05</f>
        <v>1956.3000000000002</v>
      </c>
    </row>
    <row r="240" spans="1:16" ht="15">
      <c r="A240" s="58"/>
      <c r="B240" s="63"/>
      <c r="C240" s="31" t="s">
        <v>7</v>
      </c>
      <c r="D240" s="40"/>
      <c r="E240" s="20">
        <f t="shared" si="89"/>
        <v>7474.882170000001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3492.52595</v>
      </c>
      <c r="L240" s="20">
        <v>2481.29682</v>
      </c>
      <c r="M240" s="20">
        <v>1501.0594</v>
      </c>
      <c r="N240" s="20">
        <v>0</v>
      </c>
      <c r="O240" s="20">
        <v>0</v>
      </c>
      <c r="P240" s="20">
        <v>0</v>
      </c>
    </row>
    <row r="241" spans="1:16" ht="30">
      <c r="A241" s="58"/>
      <c r="B241" s="63"/>
      <c r="C241" s="31" t="s">
        <v>35</v>
      </c>
      <c r="D241" s="40"/>
      <c r="E241" s="20">
        <f t="shared" si="89"/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</row>
    <row r="242" spans="1:16" ht="30">
      <c r="A242" s="58"/>
      <c r="B242" s="63"/>
      <c r="C242" s="31" t="s">
        <v>62</v>
      </c>
      <c r="D242" s="40"/>
      <c r="E242" s="20">
        <f t="shared" si="89"/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</row>
    <row r="243" spans="1:16" ht="15" customHeight="1">
      <c r="A243" s="58" t="s">
        <v>100</v>
      </c>
      <c r="B243" s="63" t="s">
        <v>101</v>
      </c>
      <c r="C243" s="31" t="s">
        <v>31</v>
      </c>
      <c r="D243" s="27">
        <v>816</v>
      </c>
      <c r="E243" s="20">
        <f t="shared" si="89"/>
        <v>8200</v>
      </c>
      <c r="F243" s="20">
        <f aca="true" t="shared" si="103" ref="F243:M243">F244+F245+F246+F247+F248</f>
        <v>0</v>
      </c>
      <c r="G243" s="20">
        <f t="shared" si="103"/>
        <v>0</v>
      </c>
      <c r="H243" s="20">
        <f t="shared" si="103"/>
        <v>0</v>
      </c>
      <c r="I243" s="20">
        <f t="shared" si="103"/>
        <v>0</v>
      </c>
      <c r="J243" s="20">
        <f t="shared" si="103"/>
        <v>0</v>
      </c>
      <c r="K243" s="20">
        <f t="shared" si="103"/>
        <v>0</v>
      </c>
      <c r="L243" s="20">
        <f t="shared" si="103"/>
        <v>2500</v>
      </c>
      <c r="M243" s="20">
        <f t="shared" si="103"/>
        <v>5700</v>
      </c>
      <c r="N243" s="20">
        <f>N244+N245+N246+N247+N248</f>
        <v>0</v>
      </c>
      <c r="O243" s="20">
        <f>O244+O245+O246+O247+O248</f>
        <v>0</v>
      </c>
      <c r="P243" s="20">
        <f>P244+P245+P246+P247+P248</f>
        <v>0</v>
      </c>
    </row>
    <row r="244" spans="1:16" ht="15">
      <c r="A244" s="58"/>
      <c r="B244" s="63"/>
      <c r="C244" s="31" t="s">
        <v>5</v>
      </c>
      <c r="D244" s="40"/>
      <c r="E244" s="20">
        <f t="shared" si="89"/>
        <v>8200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2500</v>
      </c>
      <c r="M244" s="20">
        <v>5700</v>
      </c>
      <c r="N244" s="20">
        <v>0</v>
      </c>
      <c r="O244" s="20">
        <v>0</v>
      </c>
      <c r="P244" s="20">
        <v>0</v>
      </c>
    </row>
    <row r="245" spans="1:16" ht="15">
      <c r="A245" s="58"/>
      <c r="B245" s="63"/>
      <c r="C245" s="31" t="s">
        <v>6</v>
      </c>
      <c r="D245" s="40"/>
      <c r="E245" s="20">
        <f t="shared" si="89"/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f>N244*0.01</f>
        <v>0</v>
      </c>
      <c r="O245" s="20">
        <v>0</v>
      </c>
      <c r="P245" s="20">
        <f>P244*0.01</f>
        <v>0</v>
      </c>
    </row>
    <row r="246" spans="1:16" ht="15">
      <c r="A246" s="58"/>
      <c r="B246" s="63"/>
      <c r="C246" s="31" t="s">
        <v>7</v>
      </c>
      <c r="D246" s="40"/>
      <c r="E246" s="20">
        <f t="shared" si="89"/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</row>
    <row r="247" spans="1:16" ht="30">
      <c r="A247" s="58"/>
      <c r="B247" s="63"/>
      <c r="C247" s="31" t="s">
        <v>35</v>
      </c>
      <c r="D247" s="40"/>
      <c r="E247" s="20">
        <f t="shared" si="89"/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  <c r="O247" s="20">
        <v>0</v>
      </c>
      <c r="P247" s="20">
        <v>0</v>
      </c>
    </row>
    <row r="248" spans="1:16" ht="30">
      <c r="A248" s="58"/>
      <c r="B248" s="63"/>
      <c r="C248" s="31" t="s">
        <v>62</v>
      </c>
      <c r="D248" s="40"/>
      <c r="E248" s="20">
        <f t="shared" si="89"/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</row>
    <row r="249" spans="1:16" ht="12.75">
      <c r="A249" s="21"/>
      <c r="B249" s="45"/>
      <c r="C249" s="45"/>
      <c r="D249" s="21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</row>
    <row r="250" spans="1:16" ht="12.75">
      <c r="A250" s="75" t="s">
        <v>102</v>
      </c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</row>
  </sheetData>
  <sheetProtection/>
  <mergeCells count="90">
    <mergeCell ref="G1:L1"/>
    <mergeCell ref="H2:P2"/>
    <mergeCell ref="A4:P4"/>
    <mergeCell ref="J5:L5"/>
    <mergeCell ref="A250:P250"/>
    <mergeCell ref="B142:B151"/>
    <mergeCell ref="B152:B160"/>
    <mergeCell ref="B237:B242"/>
    <mergeCell ref="A237:A242"/>
    <mergeCell ref="B197:B202"/>
    <mergeCell ref="B161:B166"/>
    <mergeCell ref="C207:C210"/>
    <mergeCell ref="A214:A224"/>
    <mergeCell ref="C143:C145"/>
    <mergeCell ref="C134:C138"/>
    <mergeCell ref="C154:C157"/>
    <mergeCell ref="A179:A184"/>
    <mergeCell ref="B179:B184"/>
    <mergeCell ref="A185:A190"/>
    <mergeCell ref="B185:B190"/>
    <mergeCell ref="C6:C7"/>
    <mergeCell ref="C131:C133"/>
    <mergeCell ref="C10:C13"/>
    <mergeCell ref="A52:A57"/>
    <mergeCell ref="B52:B57"/>
    <mergeCell ref="A82:A87"/>
    <mergeCell ref="B82:B87"/>
    <mergeCell ref="A130:A141"/>
    <mergeCell ref="A64:A69"/>
    <mergeCell ref="A124:A129"/>
    <mergeCell ref="E6:P6"/>
    <mergeCell ref="A112:A117"/>
    <mergeCell ref="B112:B117"/>
    <mergeCell ref="A70:A75"/>
    <mergeCell ref="B70:B75"/>
    <mergeCell ref="A100:A105"/>
    <mergeCell ref="B100:B105"/>
    <mergeCell ref="B94:B99"/>
    <mergeCell ref="C34:C36"/>
    <mergeCell ref="B23:B31"/>
    <mergeCell ref="B124:B129"/>
    <mergeCell ref="A88:A93"/>
    <mergeCell ref="A23:A31"/>
    <mergeCell ref="B32:B39"/>
    <mergeCell ref="A32:A39"/>
    <mergeCell ref="B64:B69"/>
    <mergeCell ref="A76:A81"/>
    <mergeCell ref="A58:A63"/>
    <mergeCell ref="A118:A123"/>
    <mergeCell ref="B118:B123"/>
    <mergeCell ref="A6:A7"/>
    <mergeCell ref="B6:B7"/>
    <mergeCell ref="A9:A22"/>
    <mergeCell ref="B88:B93"/>
    <mergeCell ref="B76:B81"/>
    <mergeCell ref="A40:A45"/>
    <mergeCell ref="B40:B45"/>
    <mergeCell ref="A46:A51"/>
    <mergeCell ref="B9:B22"/>
    <mergeCell ref="B46:B51"/>
    <mergeCell ref="A225:A230"/>
    <mergeCell ref="B225:B230"/>
    <mergeCell ref="A94:A99"/>
    <mergeCell ref="A142:A151"/>
    <mergeCell ref="B173:B178"/>
    <mergeCell ref="A161:A166"/>
    <mergeCell ref="A152:A160"/>
    <mergeCell ref="A167:A172"/>
    <mergeCell ref="B167:B172"/>
    <mergeCell ref="A173:A178"/>
    <mergeCell ref="A231:A236"/>
    <mergeCell ref="B231:B236"/>
    <mergeCell ref="A197:A202"/>
    <mergeCell ref="A243:A248"/>
    <mergeCell ref="B243:B248"/>
    <mergeCell ref="B58:B63"/>
    <mergeCell ref="A203:A213"/>
    <mergeCell ref="B203:B213"/>
    <mergeCell ref="A191:A196"/>
    <mergeCell ref="B191:B196"/>
    <mergeCell ref="C25:C28"/>
    <mergeCell ref="C14:C19"/>
    <mergeCell ref="C215:C217"/>
    <mergeCell ref="C204:C206"/>
    <mergeCell ref="A106:A111"/>
    <mergeCell ref="B106:B111"/>
    <mergeCell ref="B214:B224"/>
    <mergeCell ref="C218:C221"/>
    <mergeCell ref="C146:C148"/>
    <mergeCell ref="B130:B141"/>
  </mergeCells>
  <printOptions/>
  <pageMargins left="0.31496062992125984" right="0.31496062992125984" top="0.3937007874015748" bottom="0.3937007874015748" header="0.1968503937007874" footer="0.1968503937007874"/>
  <pageSetup fitToHeight="0" fitToWidth="1" horizontalDpi="600" verticalDpi="600" orientation="landscape" paperSize="9" scale="50" r:id="rId1"/>
  <rowBreaks count="1" manualBreakCount="1">
    <brk id="6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4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125" style="46" customWidth="1"/>
    <col min="2" max="2" width="29.00390625" style="22" customWidth="1"/>
    <col min="3" max="3" width="38.875" style="22" customWidth="1"/>
    <col min="4" max="4" width="15.375" style="23" customWidth="1"/>
    <col min="5" max="5" width="17.25390625" style="22" hidden="1" customWidth="1"/>
    <col min="6" max="6" width="18.125" style="22" hidden="1" customWidth="1"/>
    <col min="7" max="7" width="18.25390625" style="22" hidden="1" customWidth="1"/>
    <col min="8" max="8" width="15.625" style="22" hidden="1" customWidth="1"/>
    <col min="9" max="9" width="16.875" style="22" hidden="1" customWidth="1"/>
    <col min="10" max="10" width="17.75390625" style="22" hidden="1" customWidth="1"/>
    <col min="11" max="11" width="15.875" style="22" hidden="1" customWidth="1"/>
    <col min="12" max="15" width="15.875" style="22" customWidth="1"/>
    <col min="16" max="16" width="16.00390625" style="22" customWidth="1"/>
    <col min="17" max="17" width="16.625" style="22" customWidth="1"/>
    <col min="18" max="16384" width="9.125" style="22" customWidth="1"/>
  </cols>
  <sheetData>
    <row r="1" spans="1:16" s="24" customFormat="1" ht="57.75" customHeight="1">
      <c r="A1" s="68" t="s">
        <v>8</v>
      </c>
      <c r="B1" s="68" t="s">
        <v>87</v>
      </c>
      <c r="C1" s="68"/>
      <c r="D1" s="28" t="s">
        <v>3</v>
      </c>
      <c r="E1" s="68" t="s">
        <v>86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s="24" customFormat="1" ht="15">
      <c r="A2" s="68"/>
      <c r="B2" s="68"/>
      <c r="C2" s="68"/>
      <c r="D2" s="25" t="s">
        <v>1</v>
      </c>
      <c r="E2" s="25" t="s">
        <v>4</v>
      </c>
      <c r="F2" s="25">
        <v>2014</v>
      </c>
      <c r="G2" s="25">
        <v>2015</v>
      </c>
      <c r="H2" s="25">
        <v>2016</v>
      </c>
      <c r="I2" s="25">
        <v>2017</v>
      </c>
      <c r="J2" s="25">
        <v>2018</v>
      </c>
      <c r="K2" s="25">
        <v>2019</v>
      </c>
      <c r="L2" s="25">
        <v>2020</v>
      </c>
      <c r="M2" s="25">
        <v>2021</v>
      </c>
      <c r="N2" s="25">
        <v>2022</v>
      </c>
      <c r="O2" s="25">
        <v>2023</v>
      </c>
      <c r="P2" s="25">
        <v>2024</v>
      </c>
    </row>
    <row r="3" spans="1:17" s="30" customFormat="1" ht="15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  <c r="G3" s="27">
        <v>7</v>
      </c>
      <c r="H3" s="27">
        <v>8</v>
      </c>
      <c r="I3" s="26">
        <v>9</v>
      </c>
      <c r="J3" s="26">
        <v>10</v>
      </c>
      <c r="K3" s="26">
        <v>11</v>
      </c>
      <c r="L3" s="26">
        <v>12</v>
      </c>
      <c r="M3" s="26">
        <v>13</v>
      </c>
      <c r="N3" s="27">
        <v>14</v>
      </c>
      <c r="O3" s="27">
        <v>15</v>
      </c>
      <c r="P3" s="27">
        <v>16</v>
      </c>
      <c r="Q3" s="29"/>
    </row>
    <row r="4" spans="1:17" s="34" customFormat="1" ht="15">
      <c r="A4" s="69"/>
      <c r="B4" s="63" t="s">
        <v>72</v>
      </c>
      <c r="C4" s="31" t="s">
        <v>31</v>
      </c>
      <c r="D4" s="32"/>
      <c r="E4" s="20">
        <f>SUM(F4:P4)</f>
        <v>13105736.739029191</v>
      </c>
      <c r="F4" s="20">
        <f aca="true" t="shared" si="0" ref="F4:P4">F5+F9+F15+F16+F17</f>
        <v>1483305.1157200001</v>
      </c>
      <c r="G4" s="20">
        <f t="shared" si="0"/>
        <v>953546.57031</v>
      </c>
      <c r="H4" s="20">
        <f t="shared" si="0"/>
        <v>940954.8082099999</v>
      </c>
      <c r="I4" s="20">
        <f t="shared" si="0"/>
        <v>1287340.6749</v>
      </c>
      <c r="J4" s="20">
        <f t="shared" si="0"/>
        <v>1257352.6479046464</v>
      </c>
      <c r="K4" s="20">
        <f t="shared" si="0"/>
        <v>1273221.6172600002</v>
      </c>
      <c r="L4" s="20">
        <f t="shared" si="0"/>
        <v>1344247.8747100001</v>
      </c>
      <c r="M4" s="20">
        <f t="shared" si="0"/>
        <v>1058926.6946400001</v>
      </c>
      <c r="N4" s="20">
        <f t="shared" si="0"/>
        <v>971300.01095</v>
      </c>
      <c r="O4" s="20">
        <f t="shared" si="0"/>
        <v>1488600.0089536002</v>
      </c>
      <c r="P4" s="20">
        <f t="shared" si="0"/>
        <v>1046940.715470944</v>
      </c>
      <c r="Q4" s="33"/>
    </row>
    <row r="5" spans="1:17" s="34" customFormat="1" ht="15">
      <c r="A5" s="69"/>
      <c r="B5" s="63"/>
      <c r="C5" s="55" t="s">
        <v>79</v>
      </c>
      <c r="E5" s="20">
        <f aca="true" t="shared" si="1" ref="E5:E77">SUM(F5:P5)</f>
        <v>479866.40479999996</v>
      </c>
      <c r="F5" s="20">
        <f aca="true" t="shared" si="2" ref="F5:P5">SUM(F6:F8)</f>
        <v>22030.73</v>
      </c>
      <c r="G5" s="20">
        <f t="shared" si="2"/>
        <v>15815.613800000001</v>
      </c>
      <c r="H5" s="20">
        <f t="shared" si="2"/>
        <v>1904.1129999999998</v>
      </c>
      <c r="I5" s="20">
        <f t="shared" si="2"/>
        <v>35781.7</v>
      </c>
      <c r="J5" s="20">
        <f t="shared" si="2"/>
        <v>44074.100000000006</v>
      </c>
      <c r="K5" s="20">
        <f t="shared" si="2"/>
        <v>71328.79999999999</v>
      </c>
      <c r="L5" s="20">
        <f t="shared" si="2"/>
        <v>130645.4</v>
      </c>
      <c r="M5" s="20">
        <f t="shared" si="2"/>
        <v>73122.9</v>
      </c>
      <c r="N5" s="20">
        <f t="shared" si="2"/>
        <v>13088.4</v>
      </c>
      <c r="O5" s="20">
        <f t="shared" si="2"/>
        <v>22593.8</v>
      </c>
      <c r="P5" s="20">
        <f t="shared" si="2"/>
        <v>49480.848</v>
      </c>
      <c r="Q5" s="35"/>
    </row>
    <row r="6" spans="1:16" s="34" customFormat="1" ht="15">
      <c r="A6" s="69"/>
      <c r="B6" s="63"/>
      <c r="C6" s="56"/>
      <c r="D6" s="36" t="s">
        <v>37</v>
      </c>
      <c r="E6" s="20">
        <f t="shared" si="1"/>
        <v>397935.35715999996</v>
      </c>
      <c r="F6" s="20">
        <f>F19+F60+F84+F108+F127</f>
        <v>22030.73</v>
      </c>
      <c r="G6" s="20">
        <f>G19+G60+G84+G108+G127</f>
        <v>15815.613800000001</v>
      </c>
      <c r="H6" s="20">
        <f>H19+H60+H84+H108+H127</f>
        <v>1904.1129999999998</v>
      </c>
      <c r="I6" s="20">
        <f>I19+I60+I84+I108+I127</f>
        <v>35519.23603</v>
      </c>
      <c r="J6" s="20">
        <f aca="true" t="shared" si="3" ref="J6:P6">J19+J60+J84+J108+J127+J200</f>
        <v>42879.100000000006</v>
      </c>
      <c r="K6" s="20">
        <f t="shared" si="3"/>
        <v>71026.59999999999</v>
      </c>
      <c r="L6" s="20">
        <f t="shared" si="3"/>
        <v>51823.16433</v>
      </c>
      <c r="M6" s="20">
        <f t="shared" si="3"/>
        <v>72798.2</v>
      </c>
      <c r="N6" s="20">
        <f t="shared" si="3"/>
        <v>12760</v>
      </c>
      <c r="O6" s="20">
        <f t="shared" si="3"/>
        <v>22252.6</v>
      </c>
      <c r="P6" s="20">
        <f t="shared" si="3"/>
        <v>49126</v>
      </c>
    </row>
    <row r="7" spans="1:16" s="34" customFormat="1" ht="15">
      <c r="A7" s="69"/>
      <c r="B7" s="63"/>
      <c r="C7" s="56"/>
      <c r="D7" s="36" t="s">
        <v>36</v>
      </c>
      <c r="E7" s="20">
        <f t="shared" si="1"/>
        <v>78508.83567</v>
      </c>
      <c r="F7" s="20">
        <f aca="true" t="shared" si="4" ref="F7:P7">F201</f>
        <v>0</v>
      </c>
      <c r="G7" s="20">
        <f t="shared" si="4"/>
        <v>0</v>
      </c>
      <c r="H7" s="20">
        <f t="shared" si="4"/>
        <v>0</v>
      </c>
      <c r="I7" s="20">
        <f t="shared" si="4"/>
        <v>0</v>
      </c>
      <c r="J7" s="20">
        <f t="shared" si="4"/>
        <v>0</v>
      </c>
      <c r="K7" s="20">
        <f t="shared" si="4"/>
        <v>0</v>
      </c>
      <c r="L7" s="20">
        <f t="shared" si="4"/>
        <v>78508.83567</v>
      </c>
      <c r="M7" s="20">
        <f t="shared" si="4"/>
        <v>0</v>
      </c>
      <c r="N7" s="20">
        <f t="shared" si="4"/>
        <v>0</v>
      </c>
      <c r="O7" s="20">
        <f t="shared" si="4"/>
        <v>0</v>
      </c>
      <c r="P7" s="20">
        <f t="shared" si="4"/>
        <v>0</v>
      </c>
    </row>
    <row r="8" spans="1:16" s="34" customFormat="1" ht="15">
      <c r="A8" s="69"/>
      <c r="B8" s="63"/>
      <c r="C8" s="57"/>
      <c r="D8" s="36" t="s">
        <v>78</v>
      </c>
      <c r="E8" s="20">
        <f t="shared" si="1"/>
        <v>3422.21197</v>
      </c>
      <c r="F8" s="20">
        <f aca="true" t="shared" si="5" ref="F8:L8">F128</f>
        <v>0</v>
      </c>
      <c r="G8" s="20">
        <f t="shared" si="5"/>
        <v>0</v>
      </c>
      <c r="H8" s="20">
        <f t="shared" si="5"/>
        <v>0</v>
      </c>
      <c r="I8" s="20">
        <f t="shared" si="5"/>
        <v>262.46397</v>
      </c>
      <c r="J8" s="20">
        <f t="shared" si="5"/>
        <v>1195</v>
      </c>
      <c r="K8" s="20">
        <f t="shared" si="5"/>
        <v>302.2</v>
      </c>
      <c r="L8" s="20">
        <f t="shared" si="5"/>
        <v>313.4</v>
      </c>
      <c r="M8" s="20">
        <f>M128</f>
        <v>324.7</v>
      </c>
      <c r="N8" s="20">
        <f>N128</f>
        <v>328.4</v>
      </c>
      <c r="O8" s="20">
        <f>O128</f>
        <v>341.2</v>
      </c>
      <c r="P8" s="20">
        <f>P128</f>
        <v>354.848</v>
      </c>
    </row>
    <row r="9" spans="1:17" s="34" customFormat="1" ht="13.5" customHeight="1">
      <c r="A9" s="69"/>
      <c r="B9" s="63"/>
      <c r="C9" s="55" t="s">
        <v>70</v>
      </c>
      <c r="D9" s="36"/>
      <c r="E9" s="20">
        <f t="shared" si="1"/>
        <v>11874761.959454542</v>
      </c>
      <c r="F9" s="20">
        <f aca="true" t="shared" si="6" ref="F9:P9">SUM(F10:F14)</f>
        <v>1399147.20219</v>
      </c>
      <c r="G9" s="20">
        <f t="shared" si="6"/>
        <v>873148.8725099999</v>
      </c>
      <c r="H9" s="20">
        <f t="shared" si="6"/>
        <v>854975.0472099999</v>
      </c>
      <c r="I9" s="20">
        <f t="shared" si="6"/>
        <v>1174054.9459</v>
      </c>
      <c r="J9" s="20">
        <f t="shared" si="6"/>
        <v>1125020.2753299999</v>
      </c>
      <c r="K9" s="20">
        <f t="shared" si="6"/>
        <v>1138691.3879500001</v>
      </c>
      <c r="L9" s="20">
        <f t="shared" si="6"/>
        <v>1150462.83577</v>
      </c>
      <c r="M9" s="20">
        <f t="shared" si="6"/>
        <v>924318.10522</v>
      </c>
      <c r="N9" s="20">
        <f t="shared" si="6"/>
        <v>895966.81095</v>
      </c>
      <c r="O9" s="20">
        <f t="shared" si="6"/>
        <v>1403761.4089536</v>
      </c>
      <c r="P9" s="20">
        <f t="shared" si="6"/>
        <v>935215.0674709439</v>
      </c>
      <c r="Q9" s="35"/>
    </row>
    <row r="10" spans="1:16" s="34" customFormat="1" ht="15">
      <c r="A10" s="69"/>
      <c r="B10" s="63"/>
      <c r="C10" s="56"/>
      <c r="D10" s="36" t="s">
        <v>37</v>
      </c>
      <c r="E10" s="20">
        <f t="shared" si="1"/>
        <v>9877394.200464543</v>
      </c>
      <c r="F10" s="20">
        <f>F20+F61+F85+F109+F130</f>
        <v>1326197.2820000001</v>
      </c>
      <c r="G10" s="20">
        <f>G20+G61+G85+G109+G130</f>
        <v>796366.8725099999</v>
      </c>
      <c r="H10" s="20">
        <f>H20+H61+H85+H109+H130</f>
        <v>712461.7081899999</v>
      </c>
      <c r="I10" s="20">
        <f>I20+I61+I85+I109+I130</f>
        <v>751525.99783</v>
      </c>
      <c r="J10" s="20">
        <f aca="true" t="shared" si="7" ref="J10:P10">J21+J61+J85+J109+J130+J203</f>
        <v>877527.40399</v>
      </c>
      <c r="K10" s="20">
        <f t="shared" si="7"/>
        <v>898102.36304</v>
      </c>
      <c r="L10" s="20">
        <f t="shared" si="7"/>
        <v>899703.74031</v>
      </c>
      <c r="M10" s="20">
        <f t="shared" si="7"/>
        <v>913349.10522</v>
      </c>
      <c r="N10" s="20">
        <f t="shared" si="7"/>
        <v>885192.81095</v>
      </c>
      <c r="O10" s="20">
        <f t="shared" si="7"/>
        <v>892972.4089536</v>
      </c>
      <c r="P10" s="20">
        <f t="shared" si="7"/>
        <v>923994.5074709438</v>
      </c>
    </row>
    <row r="11" spans="1:16" s="34" customFormat="1" ht="15">
      <c r="A11" s="69"/>
      <c r="B11" s="63"/>
      <c r="C11" s="56"/>
      <c r="D11" s="36" t="s">
        <v>36</v>
      </c>
      <c r="E11" s="20">
        <f t="shared" si="1"/>
        <v>1862727.73711</v>
      </c>
      <c r="F11" s="20">
        <f>F131</f>
        <v>72949.92019</v>
      </c>
      <c r="G11" s="20">
        <f>G131</f>
        <v>76782</v>
      </c>
      <c r="H11" s="20">
        <f>H131</f>
        <v>96560.33902</v>
      </c>
      <c r="I11" s="20">
        <f>I131</f>
        <v>418059.30059999996</v>
      </c>
      <c r="J11" s="20">
        <f aca="true" t="shared" si="8" ref="J11:P11">J131+J204</f>
        <v>233858.36184</v>
      </c>
      <c r="K11" s="20">
        <f>K131+K204</f>
        <v>224644.81546</v>
      </c>
      <c r="L11" s="20">
        <f t="shared" si="8"/>
        <v>239873</v>
      </c>
      <c r="M11" s="20">
        <f t="shared" si="8"/>
        <v>0</v>
      </c>
      <c r="N11" s="20">
        <f t="shared" si="8"/>
        <v>0</v>
      </c>
      <c r="O11" s="20">
        <f t="shared" si="8"/>
        <v>500000</v>
      </c>
      <c r="P11" s="20">
        <f t="shared" si="8"/>
        <v>0</v>
      </c>
    </row>
    <row r="12" spans="1:16" s="34" customFormat="1" ht="15">
      <c r="A12" s="69"/>
      <c r="B12" s="63"/>
      <c r="C12" s="56"/>
      <c r="D12" s="36" t="s">
        <v>78</v>
      </c>
      <c r="E12" s="20">
        <f t="shared" si="1"/>
        <v>88436.50988</v>
      </c>
      <c r="F12" s="20">
        <f aca="true" t="shared" si="9" ref="F12:P12">F22+F132</f>
        <v>0</v>
      </c>
      <c r="G12" s="20">
        <f t="shared" si="9"/>
        <v>0</v>
      </c>
      <c r="H12" s="20">
        <f t="shared" si="9"/>
        <v>0</v>
      </c>
      <c r="I12" s="20">
        <f t="shared" si="9"/>
        <v>4469.64747</v>
      </c>
      <c r="J12" s="20">
        <f t="shared" si="9"/>
        <v>13634.5095</v>
      </c>
      <c r="K12" s="20">
        <f t="shared" si="9"/>
        <v>15693.69745</v>
      </c>
      <c r="L12" s="20">
        <f t="shared" si="9"/>
        <v>10886.095459999999</v>
      </c>
      <c r="M12" s="20">
        <f t="shared" si="9"/>
        <v>10969</v>
      </c>
      <c r="N12" s="20">
        <f t="shared" si="9"/>
        <v>10774</v>
      </c>
      <c r="O12" s="20">
        <f t="shared" si="9"/>
        <v>10789</v>
      </c>
      <c r="P12" s="20">
        <f t="shared" si="9"/>
        <v>11220.56</v>
      </c>
    </row>
    <row r="13" spans="1:16" s="34" customFormat="1" ht="15">
      <c r="A13" s="69"/>
      <c r="B13" s="63"/>
      <c r="C13" s="56"/>
      <c r="D13" s="36" t="s">
        <v>68</v>
      </c>
      <c r="E13" s="20">
        <f t="shared" si="1"/>
        <v>45953</v>
      </c>
      <c r="F13" s="20">
        <f>F133</f>
        <v>0</v>
      </c>
      <c r="G13" s="20">
        <f aca="true" t="shared" si="10" ref="G13:L13">G133</f>
        <v>0</v>
      </c>
      <c r="H13" s="20">
        <f t="shared" si="10"/>
        <v>45953</v>
      </c>
      <c r="I13" s="20">
        <f t="shared" si="10"/>
        <v>0</v>
      </c>
      <c r="J13" s="20">
        <f t="shared" si="10"/>
        <v>0</v>
      </c>
      <c r="K13" s="20">
        <f t="shared" si="10"/>
        <v>0</v>
      </c>
      <c r="L13" s="20">
        <f t="shared" si="10"/>
        <v>0</v>
      </c>
      <c r="M13" s="20">
        <f>M133</f>
        <v>0</v>
      </c>
      <c r="N13" s="20">
        <f>N133</f>
        <v>0</v>
      </c>
      <c r="O13" s="20">
        <f>O133</f>
        <v>0</v>
      </c>
      <c r="P13" s="20">
        <f>P133</f>
        <v>0</v>
      </c>
    </row>
    <row r="14" spans="1:16" s="34" customFormat="1" ht="15">
      <c r="A14" s="69"/>
      <c r="B14" s="63"/>
      <c r="C14" s="57"/>
      <c r="D14" s="36" t="s">
        <v>105</v>
      </c>
      <c r="E14" s="20">
        <f t="shared" si="1"/>
        <v>250.512</v>
      </c>
      <c r="F14" s="20">
        <f>F55</f>
        <v>0</v>
      </c>
      <c r="G14" s="20">
        <f aca="true" t="shared" si="11" ref="G14:P14">G55</f>
        <v>0</v>
      </c>
      <c r="H14" s="20">
        <f t="shared" si="11"/>
        <v>0</v>
      </c>
      <c r="I14" s="20">
        <f t="shared" si="11"/>
        <v>0</v>
      </c>
      <c r="J14" s="20">
        <f t="shared" si="11"/>
        <v>0</v>
      </c>
      <c r="K14" s="20">
        <f t="shared" si="11"/>
        <v>250.512</v>
      </c>
      <c r="L14" s="20">
        <f t="shared" si="11"/>
        <v>0</v>
      </c>
      <c r="M14" s="20">
        <f t="shared" si="11"/>
        <v>0</v>
      </c>
      <c r="N14" s="20">
        <f t="shared" si="11"/>
        <v>0</v>
      </c>
      <c r="O14" s="20">
        <f t="shared" si="11"/>
        <v>0</v>
      </c>
      <c r="P14" s="20">
        <f t="shared" si="11"/>
        <v>0</v>
      </c>
    </row>
    <row r="15" spans="1:16" s="34" customFormat="1" ht="15">
      <c r="A15" s="69"/>
      <c r="B15" s="63"/>
      <c r="C15" s="31" t="s">
        <v>7</v>
      </c>
      <c r="D15" s="36"/>
      <c r="E15" s="20">
        <f t="shared" si="1"/>
        <v>19731.55868464647</v>
      </c>
      <c r="F15" s="20">
        <f aca="true" t="shared" si="12" ref="F15:I16">F24+F62+F86+F110+F134</f>
        <v>4607.017</v>
      </c>
      <c r="G15" s="20">
        <f t="shared" si="12"/>
        <v>1365</v>
      </c>
      <c r="H15" s="20">
        <f t="shared" si="12"/>
        <v>1246.001</v>
      </c>
      <c r="I15" s="20">
        <f t="shared" si="12"/>
        <v>1132.218</v>
      </c>
      <c r="J15" s="20">
        <f aca="true" t="shared" si="13" ref="J15:P17">J24+J62+J86+J110+J134+J206</f>
        <v>2736.1650146464654</v>
      </c>
      <c r="K15" s="20">
        <f t="shared" si="13"/>
        <v>4904.62931</v>
      </c>
      <c r="L15" s="20">
        <f t="shared" si="13"/>
        <v>3458.03894</v>
      </c>
      <c r="M15" s="20">
        <f t="shared" si="13"/>
        <v>282.48942</v>
      </c>
      <c r="N15" s="20">
        <f t="shared" si="13"/>
        <v>0</v>
      </c>
      <c r="O15" s="20">
        <f t="shared" si="13"/>
        <v>0</v>
      </c>
      <c r="P15" s="20">
        <f t="shared" si="13"/>
        <v>0</v>
      </c>
    </row>
    <row r="16" spans="1:16" s="34" customFormat="1" ht="15" customHeight="1">
      <c r="A16" s="69"/>
      <c r="B16" s="63"/>
      <c r="C16" s="31" t="s">
        <v>35</v>
      </c>
      <c r="D16" s="36"/>
      <c r="E16" s="20">
        <f t="shared" si="1"/>
        <v>731376.8160900001</v>
      </c>
      <c r="F16" s="20">
        <f t="shared" si="12"/>
        <v>57520.166529999995</v>
      </c>
      <c r="G16" s="20">
        <f t="shared" si="12"/>
        <v>63217.084</v>
      </c>
      <c r="H16" s="20">
        <f t="shared" si="12"/>
        <v>82829.647</v>
      </c>
      <c r="I16" s="20">
        <f t="shared" si="12"/>
        <v>76371.811</v>
      </c>
      <c r="J16" s="20">
        <f t="shared" si="13"/>
        <v>85522.10756</v>
      </c>
      <c r="K16" s="20">
        <f t="shared" si="13"/>
        <v>58296.8</v>
      </c>
      <c r="L16" s="20">
        <f t="shared" si="13"/>
        <v>59681.6</v>
      </c>
      <c r="M16" s="20">
        <f t="shared" si="13"/>
        <v>61203.2</v>
      </c>
      <c r="N16" s="20">
        <f t="shared" si="13"/>
        <v>62244.8</v>
      </c>
      <c r="O16" s="20">
        <f t="shared" si="13"/>
        <v>62244.8</v>
      </c>
      <c r="P16" s="20">
        <f t="shared" si="13"/>
        <v>62244.8</v>
      </c>
    </row>
    <row r="17" spans="1:16" s="34" customFormat="1" ht="30">
      <c r="A17" s="69"/>
      <c r="B17" s="63"/>
      <c r="C17" s="31" t="s">
        <v>62</v>
      </c>
      <c r="D17" s="36"/>
      <c r="E17" s="20">
        <f t="shared" si="1"/>
        <v>0</v>
      </c>
      <c r="F17" s="20">
        <f>F26+F64+F88+F112+F136+F208</f>
        <v>0</v>
      </c>
      <c r="G17" s="20">
        <f>G26+G64+G88+G112+G136+G208</f>
        <v>0</v>
      </c>
      <c r="H17" s="20">
        <f>H26+H64+H88+H112+H136+H208</f>
        <v>0</v>
      </c>
      <c r="I17" s="20">
        <f>I26+I64+I88+I112+I136+I208</f>
        <v>0</v>
      </c>
      <c r="J17" s="20">
        <f t="shared" si="13"/>
        <v>0</v>
      </c>
      <c r="K17" s="20">
        <f t="shared" si="13"/>
        <v>0</v>
      </c>
      <c r="L17" s="20">
        <f t="shared" si="13"/>
        <v>0</v>
      </c>
      <c r="M17" s="20">
        <f t="shared" si="13"/>
        <v>0</v>
      </c>
      <c r="N17" s="20">
        <f t="shared" si="13"/>
        <v>0</v>
      </c>
      <c r="O17" s="20">
        <f t="shared" si="13"/>
        <v>0</v>
      </c>
      <c r="P17" s="20">
        <f t="shared" si="13"/>
        <v>0</v>
      </c>
    </row>
    <row r="18" spans="1:16" s="34" customFormat="1" ht="15">
      <c r="A18" s="70" t="s">
        <v>39</v>
      </c>
      <c r="B18" s="63" t="s">
        <v>60</v>
      </c>
      <c r="C18" s="31" t="s">
        <v>31</v>
      </c>
      <c r="D18" s="32"/>
      <c r="E18" s="20">
        <f>SUM(F18:P18)</f>
        <v>2741622.1688900003</v>
      </c>
      <c r="F18" s="20">
        <f aca="true" t="shared" si="14" ref="F18:P18">F19+F20+F24+F25+F26</f>
        <v>186966.79814</v>
      </c>
      <c r="G18" s="20">
        <f t="shared" si="14"/>
        <v>188149.26</v>
      </c>
      <c r="H18" s="20">
        <f t="shared" si="14"/>
        <v>198295.328</v>
      </c>
      <c r="I18" s="20">
        <f t="shared" si="14"/>
        <v>233417.515</v>
      </c>
      <c r="J18" s="20">
        <f t="shared" si="14"/>
        <v>270269.19</v>
      </c>
      <c r="K18" s="20">
        <f t="shared" si="14"/>
        <v>284004.50307</v>
      </c>
      <c r="L18" s="20">
        <f t="shared" si="14"/>
        <v>280632.48576</v>
      </c>
      <c r="M18" s="20">
        <f t="shared" si="14"/>
        <v>281550.833</v>
      </c>
      <c r="N18" s="20">
        <f t="shared" si="14"/>
        <v>264890.473</v>
      </c>
      <c r="O18" s="20">
        <f t="shared" si="14"/>
        <v>266487.423</v>
      </c>
      <c r="P18" s="20">
        <f t="shared" si="14"/>
        <v>286958.35992</v>
      </c>
    </row>
    <row r="19" spans="1:16" s="34" customFormat="1" ht="15">
      <c r="A19" s="70"/>
      <c r="B19" s="63"/>
      <c r="C19" s="31" t="s">
        <v>5</v>
      </c>
      <c r="D19" s="32">
        <v>816</v>
      </c>
      <c r="E19" s="20">
        <f>SUM(F19:P19)</f>
        <v>30632.313000000002</v>
      </c>
      <c r="F19" s="20">
        <f>F28+F36+F42+F48</f>
        <v>0</v>
      </c>
      <c r="G19" s="20">
        <f aca="true" t="shared" si="15" ref="G19:M19">G28+G36+G42+G48</f>
        <v>99</v>
      </c>
      <c r="H19" s="20">
        <f t="shared" si="15"/>
        <v>251.313</v>
      </c>
      <c r="I19" s="20">
        <f t="shared" si="15"/>
        <v>90</v>
      </c>
      <c r="J19" s="20">
        <f t="shared" si="15"/>
        <v>98</v>
      </c>
      <c r="K19" s="20">
        <f t="shared" si="15"/>
        <v>94</v>
      </c>
      <c r="L19" s="20">
        <f t="shared" si="15"/>
        <v>5000</v>
      </c>
      <c r="M19" s="20">
        <f t="shared" si="15"/>
        <v>15000</v>
      </c>
      <c r="N19" s="20">
        <f>N28+N36+N42+N48</f>
        <v>0</v>
      </c>
      <c r="O19" s="20">
        <f>O28+O36+O42+O48</f>
        <v>0</v>
      </c>
      <c r="P19" s="20">
        <f>P28+P36+P42+P48</f>
        <v>10000</v>
      </c>
    </row>
    <row r="20" spans="1:16" s="34" customFormat="1" ht="13.5" customHeight="1">
      <c r="A20" s="70"/>
      <c r="B20" s="63"/>
      <c r="C20" s="55" t="s">
        <v>70</v>
      </c>
      <c r="D20" s="36"/>
      <c r="E20" s="20">
        <f>SUM(F20:P20)</f>
        <v>2661724.00775</v>
      </c>
      <c r="F20" s="20">
        <f>SUM(F21:F23)</f>
        <v>182507.729</v>
      </c>
      <c r="G20" s="20">
        <f aca="true" t="shared" si="16" ref="G20:O20">SUM(G21:G23)</f>
        <v>184155.57</v>
      </c>
      <c r="H20" s="20">
        <f t="shared" si="16"/>
        <v>193693.57</v>
      </c>
      <c r="I20" s="20">
        <f t="shared" si="16"/>
        <v>229299.448</v>
      </c>
      <c r="J20" s="20">
        <f t="shared" si="16"/>
        <v>265173.613</v>
      </c>
      <c r="K20" s="20">
        <f>SUM(K21:K23)</f>
        <v>279588.50307</v>
      </c>
      <c r="L20" s="20">
        <f t="shared" si="16"/>
        <v>271172.48576</v>
      </c>
      <c r="M20" s="20">
        <f t="shared" si="16"/>
        <v>261938.833</v>
      </c>
      <c r="N20" s="20">
        <f t="shared" si="16"/>
        <v>260176.473</v>
      </c>
      <c r="O20" s="20">
        <f t="shared" si="16"/>
        <v>261773.423</v>
      </c>
      <c r="P20" s="20">
        <f>SUM(P21:P23)</f>
        <v>272244.35992</v>
      </c>
    </row>
    <row r="21" spans="1:16" s="34" customFormat="1" ht="15">
      <c r="A21" s="70"/>
      <c r="B21" s="63"/>
      <c r="C21" s="56"/>
      <c r="D21" s="36" t="s">
        <v>37</v>
      </c>
      <c r="E21" s="20">
        <f t="shared" si="1"/>
        <v>2648297.2073800005</v>
      </c>
      <c r="F21" s="20">
        <f>F30+F37+F43+F49</f>
        <v>182507.729</v>
      </c>
      <c r="G21" s="20">
        <f aca="true" t="shared" si="17" ref="G21:M21">G30+G37+G43+G49</f>
        <v>184155.57</v>
      </c>
      <c r="H21" s="20">
        <f t="shared" si="17"/>
        <v>193693.57</v>
      </c>
      <c r="I21" s="20">
        <f t="shared" si="17"/>
        <v>229299.448</v>
      </c>
      <c r="J21" s="20">
        <f t="shared" si="17"/>
        <v>260681.778</v>
      </c>
      <c r="K21" s="20">
        <f t="shared" si="17"/>
        <v>272828.19362</v>
      </c>
      <c r="L21" s="20">
        <f t="shared" si="17"/>
        <v>269997.82984</v>
      </c>
      <c r="M21" s="20">
        <f t="shared" si="17"/>
        <v>260938.833</v>
      </c>
      <c r="N21" s="20">
        <f>N30+N37+N43+N49</f>
        <v>260176.473</v>
      </c>
      <c r="O21" s="20">
        <f>O30+O37+O43+O49</f>
        <v>261773.423</v>
      </c>
      <c r="P21" s="20">
        <f>P30+P37+P43+P49</f>
        <v>272244.35992</v>
      </c>
    </row>
    <row r="22" spans="1:16" s="34" customFormat="1" ht="15">
      <c r="A22" s="70"/>
      <c r="B22" s="63"/>
      <c r="C22" s="56"/>
      <c r="D22" s="36" t="s">
        <v>78</v>
      </c>
      <c r="E22" s="20">
        <f t="shared" si="1"/>
        <v>13176.28837</v>
      </c>
      <c r="F22" s="20">
        <f aca="true" t="shared" si="18" ref="F22:P22">F31</f>
        <v>0</v>
      </c>
      <c r="G22" s="20">
        <f t="shared" si="18"/>
        <v>0</v>
      </c>
      <c r="H22" s="20">
        <f t="shared" si="18"/>
        <v>0</v>
      </c>
      <c r="I22" s="20">
        <f t="shared" si="18"/>
        <v>0</v>
      </c>
      <c r="J22" s="20">
        <f t="shared" si="18"/>
        <v>4491.835</v>
      </c>
      <c r="K22" s="20">
        <f t="shared" si="18"/>
        <v>6509.79745</v>
      </c>
      <c r="L22" s="20">
        <f t="shared" si="18"/>
        <v>1174.65592</v>
      </c>
      <c r="M22" s="20">
        <f t="shared" si="18"/>
        <v>1000</v>
      </c>
      <c r="N22" s="20">
        <f t="shared" si="18"/>
        <v>0</v>
      </c>
      <c r="O22" s="20">
        <f t="shared" si="18"/>
        <v>0</v>
      </c>
      <c r="P22" s="20">
        <f t="shared" si="18"/>
        <v>0</v>
      </c>
    </row>
    <row r="23" spans="1:16" s="34" customFormat="1" ht="15">
      <c r="A23" s="70"/>
      <c r="B23" s="63"/>
      <c r="C23" s="57"/>
      <c r="D23" s="36" t="s">
        <v>105</v>
      </c>
      <c r="E23" s="20">
        <f t="shared" si="1"/>
        <v>250.512</v>
      </c>
      <c r="F23" s="20">
        <f>F55</f>
        <v>0</v>
      </c>
      <c r="G23" s="20">
        <f aca="true" t="shared" si="19" ref="G23:P23">G55</f>
        <v>0</v>
      </c>
      <c r="H23" s="20">
        <f t="shared" si="19"/>
        <v>0</v>
      </c>
      <c r="I23" s="20">
        <f t="shared" si="19"/>
        <v>0</v>
      </c>
      <c r="J23" s="20">
        <f t="shared" si="19"/>
        <v>0</v>
      </c>
      <c r="K23" s="20">
        <f t="shared" si="19"/>
        <v>250.512</v>
      </c>
      <c r="L23" s="20">
        <f t="shared" si="19"/>
        <v>0</v>
      </c>
      <c r="M23" s="20">
        <f t="shared" si="19"/>
        <v>0</v>
      </c>
      <c r="N23" s="20">
        <f t="shared" si="19"/>
        <v>0</v>
      </c>
      <c r="O23" s="20">
        <f t="shared" si="19"/>
        <v>0</v>
      </c>
      <c r="P23" s="20">
        <f t="shared" si="19"/>
        <v>0</v>
      </c>
    </row>
    <row r="24" spans="1:16" s="34" customFormat="1" ht="15">
      <c r="A24" s="70"/>
      <c r="B24" s="63"/>
      <c r="C24" s="31" t="s">
        <v>7</v>
      </c>
      <c r="D24" s="36"/>
      <c r="E24" s="20">
        <f t="shared" si="1"/>
        <v>54.480000000000004</v>
      </c>
      <c r="F24" s="20">
        <f>F32+F38+F44+F50</f>
        <v>0</v>
      </c>
      <c r="G24" s="20">
        <f aca="true" t="shared" si="20" ref="G24:P26">G32+G38+G44+G50</f>
        <v>0</v>
      </c>
      <c r="H24" s="20">
        <f t="shared" si="20"/>
        <v>16.98</v>
      </c>
      <c r="I24" s="20">
        <f t="shared" si="20"/>
        <v>37.5</v>
      </c>
      <c r="J24" s="20">
        <f t="shared" si="20"/>
        <v>0</v>
      </c>
      <c r="K24" s="20">
        <f t="shared" si="20"/>
        <v>0</v>
      </c>
      <c r="L24" s="20">
        <f t="shared" si="20"/>
        <v>0</v>
      </c>
      <c r="M24" s="20">
        <f t="shared" si="20"/>
        <v>0</v>
      </c>
      <c r="N24" s="20">
        <f t="shared" si="20"/>
        <v>0</v>
      </c>
      <c r="O24" s="20">
        <f t="shared" si="20"/>
        <v>0</v>
      </c>
      <c r="P24" s="20">
        <f t="shared" si="20"/>
        <v>0</v>
      </c>
    </row>
    <row r="25" spans="1:16" s="34" customFormat="1" ht="15" customHeight="1">
      <c r="A25" s="70"/>
      <c r="B25" s="63"/>
      <c r="C25" s="31" t="s">
        <v>38</v>
      </c>
      <c r="D25" s="36"/>
      <c r="E25" s="20">
        <f t="shared" si="1"/>
        <v>49211.36814</v>
      </c>
      <c r="F25" s="20">
        <f>F33+F39+F45+F51</f>
        <v>4459.06914</v>
      </c>
      <c r="G25" s="20">
        <f t="shared" si="20"/>
        <v>3894.6899999999996</v>
      </c>
      <c r="H25" s="20">
        <f t="shared" si="20"/>
        <v>4333.465</v>
      </c>
      <c r="I25" s="20">
        <f t="shared" si="20"/>
        <v>3990.567</v>
      </c>
      <c r="J25" s="20">
        <f t="shared" si="20"/>
        <v>4997.577</v>
      </c>
      <c r="K25" s="20">
        <f t="shared" si="20"/>
        <v>4322</v>
      </c>
      <c r="L25" s="20">
        <f t="shared" si="20"/>
        <v>4460</v>
      </c>
      <c r="M25" s="20">
        <f t="shared" si="20"/>
        <v>4612</v>
      </c>
      <c r="N25" s="20">
        <f t="shared" si="20"/>
        <v>4714</v>
      </c>
      <c r="O25" s="20">
        <f t="shared" si="20"/>
        <v>4714</v>
      </c>
      <c r="P25" s="20">
        <f t="shared" si="20"/>
        <v>4714</v>
      </c>
    </row>
    <row r="26" spans="1:16" s="34" customFormat="1" ht="30">
      <c r="A26" s="70"/>
      <c r="B26" s="63"/>
      <c r="C26" s="31" t="s">
        <v>62</v>
      </c>
      <c r="D26" s="36"/>
      <c r="E26" s="20">
        <f t="shared" si="1"/>
        <v>0</v>
      </c>
      <c r="F26" s="20">
        <f>F34+F40+F46+F52</f>
        <v>0</v>
      </c>
      <c r="G26" s="20">
        <f t="shared" si="20"/>
        <v>0</v>
      </c>
      <c r="H26" s="20">
        <f t="shared" si="20"/>
        <v>0</v>
      </c>
      <c r="I26" s="20">
        <f t="shared" si="20"/>
        <v>0</v>
      </c>
      <c r="J26" s="20">
        <f t="shared" si="20"/>
        <v>0</v>
      </c>
      <c r="K26" s="20">
        <f t="shared" si="20"/>
        <v>0</v>
      </c>
      <c r="L26" s="20">
        <f t="shared" si="20"/>
        <v>0</v>
      </c>
      <c r="M26" s="20">
        <f t="shared" si="20"/>
        <v>0</v>
      </c>
      <c r="N26" s="20">
        <f t="shared" si="20"/>
        <v>0</v>
      </c>
      <c r="O26" s="20">
        <f t="shared" si="20"/>
        <v>0</v>
      </c>
      <c r="P26" s="20">
        <f t="shared" si="20"/>
        <v>0</v>
      </c>
    </row>
    <row r="27" spans="1:16" s="34" customFormat="1" ht="15">
      <c r="A27" s="58" t="s">
        <v>48</v>
      </c>
      <c r="B27" s="60" t="s">
        <v>59</v>
      </c>
      <c r="C27" s="31" t="s">
        <v>31</v>
      </c>
      <c r="D27" s="32"/>
      <c r="E27" s="20">
        <f t="shared" si="1"/>
        <v>28976.28837</v>
      </c>
      <c r="F27" s="20">
        <f aca="true" t="shared" si="21" ref="F27:K27">F28+F29+F32+F33</f>
        <v>15700</v>
      </c>
      <c r="G27" s="20">
        <f t="shared" si="21"/>
        <v>100</v>
      </c>
      <c r="H27" s="20">
        <f t="shared" si="21"/>
        <v>0</v>
      </c>
      <c r="I27" s="20">
        <f t="shared" si="21"/>
        <v>0</v>
      </c>
      <c r="J27" s="20">
        <f t="shared" si="21"/>
        <v>4491.835</v>
      </c>
      <c r="K27" s="20">
        <f t="shared" si="21"/>
        <v>6509.79745</v>
      </c>
      <c r="L27" s="20">
        <f>L28+L29+L32+L33</f>
        <v>1174.65592</v>
      </c>
      <c r="M27" s="20">
        <f>M28+M29+M32+M33</f>
        <v>1000</v>
      </c>
      <c r="N27" s="20">
        <f>N28+N29+N32+N33</f>
        <v>0</v>
      </c>
      <c r="O27" s="20">
        <f>O28+O29+O32+O33</f>
        <v>0</v>
      </c>
      <c r="P27" s="20">
        <f>P28+P29+P32+P33</f>
        <v>0</v>
      </c>
    </row>
    <row r="28" spans="1:16" s="34" customFormat="1" ht="15">
      <c r="A28" s="58"/>
      <c r="B28" s="60"/>
      <c r="C28" s="31" t="s">
        <v>5</v>
      </c>
      <c r="D28" s="32"/>
      <c r="E28" s="20">
        <f t="shared" si="1"/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</row>
    <row r="29" spans="1:16" s="34" customFormat="1" ht="15">
      <c r="A29" s="58"/>
      <c r="B29" s="60"/>
      <c r="C29" s="55" t="s">
        <v>70</v>
      </c>
      <c r="D29" s="36"/>
      <c r="E29" s="20">
        <f t="shared" si="1"/>
        <v>28976.28837</v>
      </c>
      <c r="F29" s="20">
        <f>SUM(F30:F31)</f>
        <v>15700</v>
      </c>
      <c r="G29" s="20">
        <f aca="true" t="shared" si="22" ref="G29:L29">SUM(G30:G31)</f>
        <v>100</v>
      </c>
      <c r="H29" s="20">
        <f t="shared" si="22"/>
        <v>0</v>
      </c>
      <c r="I29" s="20">
        <f t="shared" si="22"/>
        <v>0</v>
      </c>
      <c r="J29" s="20">
        <f t="shared" si="22"/>
        <v>4491.835</v>
      </c>
      <c r="K29" s="20">
        <f t="shared" si="22"/>
        <v>6509.79745</v>
      </c>
      <c r="L29" s="20">
        <f t="shared" si="22"/>
        <v>1174.65592</v>
      </c>
      <c r="M29" s="20">
        <f>SUM(M30:M31)</f>
        <v>1000</v>
      </c>
      <c r="N29" s="20">
        <f>SUM(N30:N31)</f>
        <v>0</v>
      </c>
      <c r="O29" s="20">
        <f>SUM(O30:O31)</f>
        <v>0</v>
      </c>
      <c r="P29" s="20">
        <f>SUM(P30:P31)</f>
        <v>0</v>
      </c>
    </row>
    <row r="30" spans="1:16" s="34" customFormat="1" ht="15">
      <c r="A30" s="58"/>
      <c r="B30" s="60"/>
      <c r="C30" s="56"/>
      <c r="D30" s="36" t="s">
        <v>37</v>
      </c>
      <c r="E30" s="20">
        <f t="shared" si="1"/>
        <v>15800</v>
      </c>
      <c r="F30" s="20">
        <v>15700</v>
      </c>
      <c r="G30" s="20">
        <v>100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</row>
    <row r="31" spans="1:16" s="34" customFormat="1" ht="15">
      <c r="A31" s="58"/>
      <c r="B31" s="60"/>
      <c r="C31" s="57"/>
      <c r="D31" s="36" t="s">
        <v>78</v>
      </c>
      <c r="E31" s="20">
        <f t="shared" si="1"/>
        <v>13176.28837</v>
      </c>
      <c r="F31" s="20">
        <v>0</v>
      </c>
      <c r="G31" s="20">
        <v>0</v>
      </c>
      <c r="H31" s="20">
        <v>0</v>
      </c>
      <c r="I31" s="20">
        <v>0</v>
      </c>
      <c r="J31" s="20">
        <v>4491.835</v>
      </c>
      <c r="K31" s="20">
        <v>6509.79745</v>
      </c>
      <c r="L31" s="20">
        <v>1174.65592</v>
      </c>
      <c r="M31" s="20">
        <v>1000</v>
      </c>
      <c r="N31" s="20">
        <v>0</v>
      </c>
      <c r="O31" s="20">
        <v>0</v>
      </c>
      <c r="P31" s="20">
        <f>O31*1.04</f>
        <v>0</v>
      </c>
    </row>
    <row r="32" spans="1:16" s="34" customFormat="1" ht="15">
      <c r="A32" s="58"/>
      <c r="B32" s="60"/>
      <c r="C32" s="31" t="s">
        <v>7</v>
      </c>
      <c r="D32" s="36"/>
      <c r="E32" s="20">
        <f t="shared" si="1"/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</row>
    <row r="33" spans="1:16" s="34" customFormat="1" ht="15" customHeight="1">
      <c r="A33" s="58"/>
      <c r="B33" s="60"/>
      <c r="C33" s="31" t="s">
        <v>35</v>
      </c>
      <c r="D33" s="36"/>
      <c r="E33" s="20">
        <f t="shared" si="1"/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</row>
    <row r="34" spans="1:16" s="34" customFormat="1" ht="30">
      <c r="A34" s="58"/>
      <c r="B34" s="60"/>
      <c r="C34" s="31" t="s">
        <v>62</v>
      </c>
      <c r="D34" s="36"/>
      <c r="E34" s="20">
        <f t="shared" si="1"/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</row>
    <row r="35" spans="1:16" s="34" customFormat="1" ht="15">
      <c r="A35" s="58" t="s">
        <v>9</v>
      </c>
      <c r="B35" s="60" t="s">
        <v>40</v>
      </c>
      <c r="C35" s="31" t="s">
        <v>31</v>
      </c>
      <c r="D35" s="32">
        <v>816</v>
      </c>
      <c r="E35" s="20">
        <f t="shared" si="1"/>
        <v>1769420.1192400001</v>
      </c>
      <c r="F35" s="20">
        <f aca="true" t="shared" si="23" ref="F35:K35">F36+F37+F38+F39+F40</f>
        <v>118507.40758</v>
      </c>
      <c r="G35" s="20">
        <f t="shared" si="23"/>
        <v>128737.75600000001</v>
      </c>
      <c r="H35" s="20">
        <f t="shared" si="23"/>
        <v>134229.902</v>
      </c>
      <c r="I35" s="20">
        <f t="shared" si="23"/>
        <v>161044.19700000001</v>
      </c>
      <c r="J35" s="20">
        <f t="shared" si="23"/>
        <v>176644.13100000002</v>
      </c>
      <c r="K35" s="20">
        <f t="shared" si="23"/>
        <v>185777.42562</v>
      </c>
      <c r="L35" s="20">
        <f>L36+L37+L38+L39+L40</f>
        <v>176436.3056</v>
      </c>
      <c r="M35" s="20">
        <f>M36+M37+M38+M39+M40</f>
        <v>170687.871</v>
      </c>
      <c r="N35" s="20">
        <f>N36+N37+N38+N39+N40</f>
        <v>169656.291</v>
      </c>
      <c r="O35" s="20">
        <f>O36+O37+O38+O39+O40</f>
        <v>170462.761</v>
      </c>
      <c r="P35" s="20">
        <f>P36+P37+P38+P39+P40</f>
        <v>177236.07144</v>
      </c>
    </row>
    <row r="36" spans="1:16" s="34" customFormat="1" ht="15">
      <c r="A36" s="58"/>
      <c r="B36" s="61"/>
      <c r="C36" s="31" t="s">
        <v>5</v>
      </c>
      <c r="D36" s="36"/>
      <c r="E36" s="20">
        <f t="shared" si="1"/>
        <v>632.313</v>
      </c>
      <c r="F36" s="20">
        <v>0</v>
      </c>
      <c r="G36" s="20">
        <v>99</v>
      </c>
      <c r="H36" s="20">
        <f>95+156.313</f>
        <v>251.313</v>
      </c>
      <c r="I36" s="20">
        <v>90</v>
      </c>
      <c r="J36" s="20">
        <v>98</v>
      </c>
      <c r="K36" s="20">
        <v>94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</row>
    <row r="37" spans="1:16" s="34" customFormat="1" ht="15">
      <c r="A37" s="58"/>
      <c r="B37" s="61"/>
      <c r="C37" s="31" t="s">
        <v>6</v>
      </c>
      <c r="D37" s="36"/>
      <c r="E37" s="20">
        <f t="shared" si="1"/>
        <v>1754949.51466</v>
      </c>
      <c r="F37" s="20">
        <v>117092.761</v>
      </c>
      <c r="G37" s="20">
        <v>127198.016</v>
      </c>
      <c r="H37" s="20">
        <v>132385.049</v>
      </c>
      <c r="I37" s="20">
        <f>159938.203-90</f>
        <v>159848.203</v>
      </c>
      <c r="J37" s="20">
        <v>175056.76</v>
      </c>
      <c r="K37" s="20">
        <v>184539.42562</v>
      </c>
      <c r="L37" s="20">
        <v>175306.3056</v>
      </c>
      <c r="M37" s="20">
        <v>169557.871</v>
      </c>
      <c r="N37" s="20">
        <v>168526.291</v>
      </c>
      <c r="O37" s="20">
        <v>169332.761</v>
      </c>
      <c r="P37" s="20">
        <f>O37*1.04</f>
        <v>176106.07144</v>
      </c>
    </row>
    <row r="38" spans="1:16" s="34" customFormat="1" ht="15">
      <c r="A38" s="58"/>
      <c r="B38" s="61"/>
      <c r="C38" s="31" t="s">
        <v>7</v>
      </c>
      <c r="D38" s="36"/>
      <c r="E38" s="20">
        <f t="shared" si="1"/>
        <v>54.480000000000004</v>
      </c>
      <c r="F38" s="20">
        <v>0</v>
      </c>
      <c r="G38" s="20">
        <v>0</v>
      </c>
      <c r="H38" s="20">
        <v>16.98</v>
      </c>
      <c r="I38" s="20">
        <v>37.5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</row>
    <row r="39" spans="1:16" s="34" customFormat="1" ht="15" customHeight="1">
      <c r="A39" s="58"/>
      <c r="B39" s="61"/>
      <c r="C39" s="31" t="s">
        <v>35</v>
      </c>
      <c r="D39" s="36"/>
      <c r="E39" s="20">
        <f t="shared" si="1"/>
        <v>13783.81158</v>
      </c>
      <c r="F39" s="20">
        <f>1400.64658+14</f>
        <v>1414.64658</v>
      </c>
      <c r="G39" s="20">
        <v>1440.74</v>
      </c>
      <c r="H39" s="20">
        <v>1576.56</v>
      </c>
      <c r="I39" s="20">
        <v>1068.494</v>
      </c>
      <c r="J39" s="20">
        <v>1489.371</v>
      </c>
      <c r="K39" s="20">
        <v>1144</v>
      </c>
      <c r="L39" s="20">
        <v>1130</v>
      </c>
      <c r="M39" s="20">
        <v>1130</v>
      </c>
      <c r="N39" s="20">
        <v>1130</v>
      </c>
      <c r="O39" s="20">
        <v>1130</v>
      </c>
      <c r="P39" s="20">
        <f>O39</f>
        <v>1130</v>
      </c>
    </row>
    <row r="40" spans="1:16" s="34" customFormat="1" ht="30">
      <c r="A40" s="58"/>
      <c r="B40" s="61"/>
      <c r="C40" s="31" t="s">
        <v>62</v>
      </c>
      <c r="D40" s="36"/>
      <c r="E40" s="20">
        <f t="shared" si="1"/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</row>
    <row r="41" spans="1:16" s="34" customFormat="1" ht="15">
      <c r="A41" s="58" t="s">
        <v>10</v>
      </c>
      <c r="B41" s="63" t="s">
        <v>41</v>
      </c>
      <c r="C41" s="31" t="s">
        <v>31</v>
      </c>
      <c r="D41" s="32">
        <v>816</v>
      </c>
      <c r="E41" s="20">
        <f t="shared" si="1"/>
        <v>912975.24928</v>
      </c>
      <c r="F41" s="20">
        <f aca="true" t="shared" si="24" ref="F41:K41">F42+F43+F44+F45+F46</f>
        <v>52759.39056</v>
      </c>
      <c r="G41" s="20">
        <f t="shared" si="24"/>
        <v>59311.50399999999</v>
      </c>
      <c r="H41" s="20">
        <f t="shared" si="24"/>
        <v>64065.426</v>
      </c>
      <c r="I41" s="20">
        <f t="shared" si="24"/>
        <v>72373.318</v>
      </c>
      <c r="J41" s="20">
        <f t="shared" si="24"/>
        <v>89133.224</v>
      </c>
      <c r="K41" s="20">
        <f t="shared" si="24"/>
        <v>91466.768</v>
      </c>
      <c r="L41" s="20">
        <f>L42+L43+L44+L45+L46</f>
        <v>98021.52424</v>
      </c>
      <c r="M41" s="20">
        <f>M42+M43+M44+M45+M46</f>
        <v>94862.962</v>
      </c>
      <c r="N41" s="20">
        <f>N42+N43+N44+N45+N46</f>
        <v>95234.182</v>
      </c>
      <c r="O41" s="20">
        <f>O42+O43+O44+O45+O46</f>
        <v>96024.662</v>
      </c>
      <c r="P41" s="20">
        <f>P42+P43+P44+P45+P46</f>
        <v>99722.28848</v>
      </c>
    </row>
    <row r="42" spans="1:16" s="34" customFormat="1" ht="15">
      <c r="A42" s="58"/>
      <c r="B42" s="63"/>
      <c r="C42" s="31" t="s">
        <v>5</v>
      </c>
      <c r="D42" s="36"/>
      <c r="E42" s="20">
        <f t="shared" si="1"/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</row>
    <row r="43" spans="1:16" s="34" customFormat="1" ht="15">
      <c r="A43" s="58"/>
      <c r="B43" s="63"/>
      <c r="C43" s="31" t="s">
        <v>6</v>
      </c>
      <c r="D43" s="36"/>
      <c r="E43" s="20">
        <f>SUM(F43:P43)</f>
        <v>877547.69272</v>
      </c>
      <c r="F43" s="20">
        <v>49714.968</v>
      </c>
      <c r="G43" s="20">
        <v>56857.554</v>
      </c>
      <c r="H43" s="20">
        <v>61308.521</v>
      </c>
      <c r="I43" s="20">
        <v>69451.245</v>
      </c>
      <c r="J43" s="20">
        <v>85625.018</v>
      </c>
      <c r="K43" s="20">
        <v>88288.768</v>
      </c>
      <c r="L43" s="20">
        <v>94691.52424</v>
      </c>
      <c r="M43" s="20">
        <v>91380.962</v>
      </c>
      <c r="N43" s="20">
        <v>91650.182</v>
      </c>
      <c r="O43" s="20">
        <v>92440.662</v>
      </c>
      <c r="P43" s="20">
        <f>O43*1.04</f>
        <v>96138.28848</v>
      </c>
    </row>
    <row r="44" spans="1:16" s="34" customFormat="1" ht="15">
      <c r="A44" s="58"/>
      <c r="B44" s="63"/>
      <c r="C44" s="31" t="s">
        <v>7</v>
      </c>
      <c r="D44" s="36"/>
      <c r="E44" s="20">
        <f t="shared" si="1"/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</row>
    <row r="45" spans="1:16" s="34" customFormat="1" ht="15" customHeight="1">
      <c r="A45" s="58"/>
      <c r="B45" s="63"/>
      <c r="C45" s="31" t="s">
        <v>35</v>
      </c>
      <c r="D45" s="36"/>
      <c r="E45" s="20">
        <f t="shared" si="1"/>
        <v>35427.55656</v>
      </c>
      <c r="F45" s="20">
        <f>1618.99885+23+1402.42371</f>
        <v>3044.42256</v>
      </c>
      <c r="G45" s="20">
        <v>2453.95</v>
      </c>
      <c r="H45" s="20">
        <v>2756.905</v>
      </c>
      <c r="I45" s="20">
        <v>2922.073</v>
      </c>
      <c r="J45" s="20">
        <v>3508.206</v>
      </c>
      <c r="K45" s="20">
        <v>3178</v>
      </c>
      <c r="L45" s="20">
        <v>3330</v>
      </c>
      <c r="M45" s="20">
        <v>3482</v>
      </c>
      <c r="N45" s="20">
        <v>3584</v>
      </c>
      <c r="O45" s="20">
        <v>3584</v>
      </c>
      <c r="P45" s="20">
        <f>O45</f>
        <v>3584</v>
      </c>
    </row>
    <row r="46" spans="1:16" s="34" customFormat="1" ht="30">
      <c r="A46" s="58"/>
      <c r="B46" s="63"/>
      <c r="C46" s="31" t="s">
        <v>62</v>
      </c>
      <c r="D46" s="36"/>
      <c r="E46" s="20">
        <f t="shared" si="1"/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</row>
    <row r="47" spans="1:16" s="34" customFormat="1" ht="15">
      <c r="A47" s="58" t="s">
        <v>94</v>
      </c>
      <c r="B47" s="63" t="s">
        <v>95</v>
      </c>
      <c r="C47" s="31" t="s">
        <v>31</v>
      </c>
      <c r="D47" s="32">
        <v>816</v>
      </c>
      <c r="E47" s="20">
        <f t="shared" si="1"/>
        <v>30000</v>
      </c>
      <c r="F47" s="20">
        <f aca="true" t="shared" si="25" ref="F47:L47">F48+F49+F50+F51+F52</f>
        <v>0</v>
      </c>
      <c r="G47" s="20">
        <f t="shared" si="25"/>
        <v>0</v>
      </c>
      <c r="H47" s="20">
        <f t="shared" si="25"/>
        <v>0</v>
      </c>
      <c r="I47" s="20">
        <f t="shared" si="25"/>
        <v>0</v>
      </c>
      <c r="J47" s="20">
        <f t="shared" si="25"/>
        <v>0</v>
      </c>
      <c r="K47" s="20">
        <f t="shared" si="25"/>
        <v>0</v>
      </c>
      <c r="L47" s="20">
        <f t="shared" si="25"/>
        <v>5000</v>
      </c>
      <c r="M47" s="20">
        <f>M48+M49+M50+M51+M52</f>
        <v>15000</v>
      </c>
      <c r="N47" s="20">
        <f>N48+N49+N50+N51+N52</f>
        <v>0</v>
      </c>
      <c r="O47" s="20">
        <f>O48+O49+O50+O51+O52</f>
        <v>0</v>
      </c>
      <c r="P47" s="20">
        <f>P48+P49+P50+P51+P52</f>
        <v>10000</v>
      </c>
    </row>
    <row r="48" spans="1:16" s="34" customFormat="1" ht="15">
      <c r="A48" s="58"/>
      <c r="B48" s="63"/>
      <c r="C48" s="31" t="s">
        <v>5</v>
      </c>
      <c r="D48" s="36"/>
      <c r="E48" s="20">
        <f t="shared" si="1"/>
        <v>30000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5000</v>
      </c>
      <c r="M48" s="20">
        <v>15000</v>
      </c>
      <c r="N48" s="20">
        <v>0</v>
      </c>
      <c r="O48" s="20">
        <v>0</v>
      </c>
      <c r="P48" s="20">
        <v>10000</v>
      </c>
    </row>
    <row r="49" spans="1:16" s="34" customFormat="1" ht="15">
      <c r="A49" s="58"/>
      <c r="B49" s="63"/>
      <c r="C49" s="31" t="s">
        <v>6</v>
      </c>
      <c r="D49" s="36"/>
      <c r="E49" s="20">
        <f t="shared" si="1"/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f>O48*0.01</f>
        <v>0</v>
      </c>
      <c r="P49" s="20">
        <v>0</v>
      </c>
    </row>
    <row r="50" spans="1:16" s="34" customFormat="1" ht="15">
      <c r="A50" s="58"/>
      <c r="B50" s="63"/>
      <c r="C50" s="31" t="s">
        <v>7</v>
      </c>
      <c r="D50" s="36"/>
      <c r="E50" s="20">
        <f t="shared" si="1"/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</row>
    <row r="51" spans="1:16" s="34" customFormat="1" ht="30">
      <c r="A51" s="58"/>
      <c r="B51" s="63"/>
      <c r="C51" s="31" t="s">
        <v>35</v>
      </c>
      <c r="D51" s="36"/>
      <c r="E51" s="20">
        <f t="shared" si="1"/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</row>
    <row r="52" spans="1:16" s="34" customFormat="1" ht="30">
      <c r="A52" s="58"/>
      <c r="B52" s="63"/>
      <c r="C52" s="31" t="s">
        <v>62</v>
      </c>
      <c r="D52" s="36"/>
      <c r="E52" s="20">
        <f t="shared" si="1"/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</row>
    <row r="53" spans="1:16" s="34" customFormat="1" ht="15">
      <c r="A53" s="58" t="s">
        <v>103</v>
      </c>
      <c r="B53" s="63" t="s">
        <v>104</v>
      </c>
      <c r="C53" s="31" t="s">
        <v>31</v>
      </c>
      <c r="D53" s="32">
        <v>859</v>
      </c>
      <c r="E53" s="20">
        <f t="shared" si="1"/>
        <v>250.512</v>
      </c>
      <c r="F53" s="20">
        <f aca="true" t="shared" si="26" ref="F53:L53">F54+F55+F56+F57+F58</f>
        <v>0</v>
      </c>
      <c r="G53" s="20">
        <f t="shared" si="26"/>
        <v>0</v>
      </c>
      <c r="H53" s="20">
        <f t="shared" si="26"/>
        <v>0</v>
      </c>
      <c r="I53" s="20">
        <f t="shared" si="26"/>
        <v>0</v>
      </c>
      <c r="J53" s="20">
        <f t="shared" si="26"/>
        <v>0</v>
      </c>
      <c r="K53" s="20">
        <f t="shared" si="26"/>
        <v>250.512</v>
      </c>
      <c r="L53" s="20">
        <f t="shared" si="26"/>
        <v>0</v>
      </c>
      <c r="M53" s="20">
        <f>M54+M55+M56+M57+M58</f>
        <v>0</v>
      </c>
      <c r="N53" s="20">
        <f>N54+N55+N56+N57+N58</f>
        <v>0</v>
      </c>
      <c r="O53" s="20">
        <f>O54+O55+O56+O57+O58</f>
        <v>0</v>
      </c>
      <c r="P53" s="20">
        <f>P54+P55+P56+P57+P58</f>
        <v>0</v>
      </c>
    </row>
    <row r="54" spans="1:16" s="34" customFormat="1" ht="15">
      <c r="A54" s="58"/>
      <c r="B54" s="63"/>
      <c r="C54" s="31" t="s">
        <v>5</v>
      </c>
      <c r="D54" s="36"/>
      <c r="E54" s="20">
        <f t="shared" si="1"/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</row>
    <row r="55" spans="1:16" s="34" customFormat="1" ht="15">
      <c r="A55" s="58"/>
      <c r="B55" s="63"/>
      <c r="C55" s="31" t="s">
        <v>6</v>
      </c>
      <c r="D55" s="36"/>
      <c r="E55" s="20">
        <f t="shared" si="1"/>
        <v>250.512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250.512</v>
      </c>
      <c r="L55" s="20">
        <v>0</v>
      </c>
      <c r="M55" s="20">
        <v>0</v>
      </c>
      <c r="N55" s="20">
        <v>0</v>
      </c>
      <c r="O55" s="20">
        <f>O54*0.01</f>
        <v>0</v>
      </c>
      <c r="P55" s="20">
        <v>0</v>
      </c>
    </row>
    <row r="56" spans="1:16" s="34" customFormat="1" ht="15">
      <c r="A56" s="58"/>
      <c r="B56" s="63"/>
      <c r="C56" s="31" t="s">
        <v>7</v>
      </c>
      <c r="D56" s="36"/>
      <c r="E56" s="20">
        <f t="shared" si="1"/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</row>
    <row r="57" spans="1:16" s="34" customFormat="1" ht="18" customHeight="1">
      <c r="A57" s="58"/>
      <c r="B57" s="63"/>
      <c r="C57" s="31" t="s">
        <v>35</v>
      </c>
      <c r="D57" s="36"/>
      <c r="E57" s="20">
        <f t="shared" si="1"/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</row>
    <row r="58" spans="1:16" s="34" customFormat="1" ht="30">
      <c r="A58" s="58"/>
      <c r="B58" s="63"/>
      <c r="C58" s="31" t="s">
        <v>62</v>
      </c>
      <c r="D58" s="36"/>
      <c r="E58" s="20">
        <f t="shared" si="1"/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</row>
    <row r="59" spans="1:16" s="34" customFormat="1" ht="15">
      <c r="A59" s="58" t="s">
        <v>11</v>
      </c>
      <c r="B59" s="60" t="s">
        <v>42</v>
      </c>
      <c r="C59" s="31" t="s">
        <v>31</v>
      </c>
      <c r="D59" s="32">
        <v>816</v>
      </c>
      <c r="E59" s="20">
        <f t="shared" si="1"/>
        <v>3252716.204017952</v>
      </c>
      <c r="F59" s="20">
        <f aca="true" t="shared" si="27" ref="F59:L59">F60+F61+F62+F63+F64</f>
        <v>214219.03893</v>
      </c>
      <c r="G59" s="20">
        <f t="shared" si="27"/>
        <v>236624.375</v>
      </c>
      <c r="H59" s="20">
        <f t="shared" si="27"/>
        <v>258587.33</v>
      </c>
      <c r="I59" s="20">
        <f t="shared" si="27"/>
        <v>270946.45399999997</v>
      </c>
      <c r="J59" s="20">
        <f t="shared" si="27"/>
        <v>320292.06816</v>
      </c>
      <c r="K59" s="20">
        <f t="shared" si="27"/>
        <v>327107.80666</v>
      </c>
      <c r="L59" s="20">
        <f t="shared" si="27"/>
        <v>314029.28682</v>
      </c>
      <c r="M59" s="20">
        <f>M60+M61+M62+M63+M64</f>
        <v>322536.60083999997</v>
      </c>
      <c r="N59" s="20">
        <f>N60+N61+N62+N63+N64</f>
        <v>325507.23399999994</v>
      </c>
      <c r="O59" s="20">
        <f>O60+O61+O62+O63+O64</f>
        <v>328430.44557879993</v>
      </c>
      <c r="P59" s="20">
        <f>P60+P61+P62+P63+P64</f>
        <v>334435.5640291519</v>
      </c>
    </row>
    <row r="60" spans="1:16" s="34" customFormat="1" ht="15">
      <c r="A60" s="58"/>
      <c r="B60" s="61"/>
      <c r="C60" s="31" t="s">
        <v>5</v>
      </c>
      <c r="D60" s="36"/>
      <c r="E60" s="20">
        <f t="shared" si="1"/>
        <v>25491.69999</v>
      </c>
      <c r="F60" s="20">
        <f>F66+F72+F78</f>
        <v>0</v>
      </c>
      <c r="G60" s="20">
        <f aca="true" t="shared" si="28" ref="G60:M64">G66+G72+G78</f>
        <v>3500</v>
      </c>
      <c r="H60" s="20">
        <f t="shared" si="28"/>
        <v>0</v>
      </c>
      <c r="I60" s="20">
        <f t="shared" si="28"/>
        <v>0</v>
      </c>
      <c r="J60" s="20">
        <f t="shared" si="28"/>
        <v>3134.3</v>
      </c>
      <c r="K60" s="20">
        <f t="shared" si="28"/>
        <v>2554</v>
      </c>
      <c r="L60" s="20">
        <f t="shared" si="28"/>
        <v>1844.99999</v>
      </c>
      <c r="M60" s="20">
        <f t="shared" si="28"/>
        <v>4982.5</v>
      </c>
      <c r="N60" s="20">
        <f>N66+N72+N78</f>
        <v>4801.3</v>
      </c>
      <c r="O60" s="20">
        <f aca="true" t="shared" si="29" ref="N60:P64">O66+O72+O78</f>
        <v>4674.6</v>
      </c>
      <c r="P60" s="20">
        <f t="shared" si="29"/>
        <v>0</v>
      </c>
    </row>
    <row r="61" spans="1:16" s="34" customFormat="1" ht="15">
      <c r="A61" s="58"/>
      <c r="B61" s="61"/>
      <c r="C61" s="31" t="s">
        <v>6</v>
      </c>
      <c r="D61" s="36"/>
      <c r="E61" s="20">
        <f t="shared" si="1"/>
        <v>2621381.135097952</v>
      </c>
      <c r="F61" s="20">
        <f>F67+F73+F79</f>
        <v>170950.86800000002</v>
      </c>
      <c r="G61" s="20">
        <f t="shared" si="28"/>
        <v>181129.12</v>
      </c>
      <c r="H61" s="20">
        <f t="shared" si="28"/>
        <v>189193.74</v>
      </c>
      <c r="I61" s="20">
        <f t="shared" si="28"/>
        <v>205619.781</v>
      </c>
      <c r="J61" s="20">
        <f t="shared" si="28"/>
        <v>244818.08816</v>
      </c>
      <c r="K61" s="20">
        <f t="shared" si="28"/>
        <v>275919.00666</v>
      </c>
      <c r="L61" s="20">
        <f t="shared" si="28"/>
        <v>262502.68683</v>
      </c>
      <c r="M61" s="20">
        <f t="shared" si="28"/>
        <v>266732.90083999996</v>
      </c>
      <c r="N61" s="20">
        <f t="shared" si="29"/>
        <v>269245.13399999996</v>
      </c>
      <c r="O61" s="20">
        <f t="shared" si="29"/>
        <v>272295.04557879997</v>
      </c>
      <c r="P61" s="20">
        <f t="shared" si="29"/>
        <v>282974.76402915193</v>
      </c>
    </row>
    <row r="62" spans="1:16" s="34" customFormat="1" ht="15">
      <c r="A62" s="58"/>
      <c r="B62" s="61"/>
      <c r="C62" s="31" t="s">
        <v>7</v>
      </c>
      <c r="D62" s="36"/>
      <c r="E62" s="20">
        <f t="shared" si="1"/>
        <v>0</v>
      </c>
      <c r="F62" s="20">
        <f>F68+F74+F80</f>
        <v>0</v>
      </c>
      <c r="G62" s="20">
        <f t="shared" si="28"/>
        <v>0</v>
      </c>
      <c r="H62" s="20">
        <f t="shared" si="28"/>
        <v>0</v>
      </c>
      <c r="I62" s="20">
        <f t="shared" si="28"/>
        <v>0</v>
      </c>
      <c r="J62" s="20">
        <f t="shared" si="28"/>
        <v>0</v>
      </c>
      <c r="K62" s="20">
        <f t="shared" si="28"/>
        <v>0</v>
      </c>
      <c r="L62" s="20">
        <f t="shared" si="28"/>
        <v>0</v>
      </c>
      <c r="M62" s="20">
        <f t="shared" si="28"/>
        <v>0</v>
      </c>
      <c r="N62" s="20">
        <f t="shared" si="29"/>
        <v>0</v>
      </c>
      <c r="O62" s="20">
        <f t="shared" si="29"/>
        <v>0</v>
      </c>
      <c r="P62" s="20">
        <f t="shared" si="29"/>
        <v>0</v>
      </c>
    </row>
    <row r="63" spans="1:16" s="34" customFormat="1" ht="15" customHeight="1">
      <c r="A63" s="58"/>
      <c r="B63" s="61"/>
      <c r="C63" s="31" t="s">
        <v>35</v>
      </c>
      <c r="D63" s="36"/>
      <c r="E63" s="20">
        <f t="shared" si="1"/>
        <v>605843.36893</v>
      </c>
      <c r="F63" s="20">
        <f>F69+F75+F81</f>
        <v>43268.17093</v>
      </c>
      <c r="G63" s="20">
        <f t="shared" si="28"/>
        <v>51995.255</v>
      </c>
      <c r="H63" s="20">
        <f t="shared" si="28"/>
        <v>69393.59</v>
      </c>
      <c r="I63" s="20">
        <f t="shared" si="28"/>
        <v>65326.673</v>
      </c>
      <c r="J63" s="20">
        <f t="shared" si="28"/>
        <v>72339.68</v>
      </c>
      <c r="K63" s="20">
        <f t="shared" si="28"/>
        <v>48634.8</v>
      </c>
      <c r="L63" s="20">
        <f t="shared" si="28"/>
        <v>49681.6</v>
      </c>
      <c r="M63" s="20">
        <f t="shared" si="28"/>
        <v>50821.2</v>
      </c>
      <c r="N63" s="20">
        <f t="shared" si="29"/>
        <v>51460.8</v>
      </c>
      <c r="O63" s="20">
        <f t="shared" si="29"/>
        <v>51460.8</v>
      </c>
      <c r="P63" s="20">
        <f t="shared" si="29"/>
        <v>51460.8</v>
      </c>
    </row>
    <row r="64" spans="1:16" ht="30">
      <c r="A64" s="59"/>
      <c r="B64" s="62"/>
      <c r="C64" s="31" t="s">
        <v>62</v>
      </c>
      <c r="D64" s="26"/>
      <c r="E64" s="20">
        <f t="shared" si="1"/>
        <v>0</v>
      </c>
      <c r="F64" s="20">
        <f>F70+F76+F82</f>
        <v>0</v>
      </c>
      <c r="G64" s="20">
        <f t="shared" si="28"/>
        <v>0</v>
      </c>
      <c r="H64" s="20">
        <f t="shared" si="28"/>
        <v>0</v>
      </c>
      <c r="I64" s="20">
        <f t="shared" si="28"/>
        <v>0</v>
      </c>
      <c r="J64" s="20">
        <f t="shared" si="28"/>
        <v>0</v>
      </c>
      <c r="K64" s="20">
        <f t="shared" si="28"/>
        <v>0</v>
      </c>
      <c r="L64" s="20">
        <f t="shared" si="28"/>
        <v>0</v>
      </c>
      <c r="M64" s="20">
        <f t="shared" si="28"/>
        <v>0</v>
      </c>
      <c r="N64" s="20">
        <f t="shared" si="29"/>
        <v>0</v>
      </c>
      <c r="O64" s="20">
        <f t="shared" si="29"/>
        <v>0</v>
      </c>
      <c r="P64" s="20">
        <f t="shared" si="29"/>
        <v>0</v>
      </c>
    </row>
    <row r="65" spans="1:16" ht="15">
      <c r="A65" s="58" t="s">
        <v>12</v>
      </c>
      <c r="B65" s="60" t="s">
        <v>43</v>
      </c>
      <c r="C65" s="31" t="s">
        <v>31</v>
      </c>
      <c r="D65" s="32">
        <v>816</v>
      </c>
      <c r="E65" s="20">
        <f t="shared" si="1"/>
        <v>3222538.102777952</v>
      </c>
      <c r="F65" s="20">
        <f aca="true" t="shared" si="30" ref="F65:K65">F66+F67+F68+F69+F70</f>
        <v>208614.23593</v>
      </c>
      <c r="G65" s="20">
        <f t="shared" si="30"/>
        <v>235124.375</v>
      </c>
      <c r="H65" s="20">
        <f t="shared" si="30"/>
        <v>258587.33</v>
      </c>
      <c r="I65" s="20">
        <f t="shared" si="30"/>
        <v>270646.45399999997</v>
      </c>
      <c r="J65" s="20">
        <f t="shared" si="30"/>
        <v>314892.06816</v>
      </c>
      <c r="K65" s="20">
        <f t="shared" si="30"/>
        <v>322427.56106</v>
      </c>
      <c r="L65" s="20">
        <f>L66+L67+L68+L69+L70</f>
        <v>314029.28682</v>
      </c>
      <c r="M65" s="20">
        <f>M66+M67+M68+M69+M70</f>
        <v>318133.96926</v>
      </c>
      <c r="N65" s="20">
        <f>N66+N67+N68+N69+N70</f>
        <v>321295.33926</v>
      </c>
      <c r="O65" s="20">
        <f>O66+O67+O68+O69+O70</f>
        <v>324351.9192587999</v>
      </c>
      <c r="P65" s="20">
        <f>P66+P67+P68+P69+P70</f>
        <v>334435.5640291519</v>
      </c>
    </row>
    <row r="66" spans="1:16" ht="15">
      <c r="A66" s="58"/>
      <c r="B66" s="61"/>
      <c r="C66" s="31" t="s">
        <v>5</v>
      </c>
      <c r="D66" s="36"/>
      <c r="E66" s="20">
        <f t="shared" si="1"/>
        <v>9823.29999</v>
      </c>
      <c r="F66" s="20">
        <v>0</v>
      </c>
      <c r="G66" s="20">
        <v>3500</v>
      </c>
      <c r="H66" s="20">
        <v>0</v>
      </c>
      <c r="I66" s="20">
        <v>0</v>
      </c>
      <c r="J66" s="20">
        <v>1329.3</v>
      </c>
      <c r="K66" s="20">
        <v>749</v>
      </c>
      <c r="L66" s="20">
        <v>1844.99999</v>
      </c>
      <c r="M66" s="20">
        <v>800</v>
      </c>
      <c r="N66" s="20">
        <v>800</v>
      </c>
      <c r="O66" s="20">
        <v>800</v>
      </c>
      <c r="P66" s="20">
        <v>0</v>
      </c>
    </row>
    <row r="67" spans="1:16" ht="15">
      <c r="A67" s="58"/>
      <c r="B67" s="61"/>
      <c r="C67" s="31" t="s">
        <v>6</v>
      </c>
      <c r="D67" s="36"/>
      <c r="E67" s="20">
        <f t="shared" si="1"/>
        <v>2606871.433857952</v>
      </c>
      <c r="F67" s="20">
        <v>165346.065</v>
      </c>
      <c r="G67" s="20">
        <v>179629.12</v>
      </c>
      <c r="H67" s="20">
        <v>189193.74</v>
      </c>
      <c r="I67" s="20">
        <v>205319.781</v>
      </c>
      <c r="J67" s="20">
        <f>240648.125+69.96316+200+305</f>
        <v>241223.08816</v>
      </c>
      <c r="K67" s="20">
        <v>273043.76106</v>
      </c>
      <c r="L67" s="20">
        <v>262502.68683</v>
      </c>
      <c r="M67" s="20">
        <v>266512.76926</v>
      </c>
      <c r="N67" s="20">
        <v>269034.53926</v>
      </c>
      <c r="O67" s="20">
        <v>272091.11925879994</v>
      </c>
      <c r="P67" s="20">
        <f>O67*1.04</f>
        <v>282974.76402915193</v>
      </c>
    </row>
    <row r="68" spans="1:16" ht="15">
      <c r="A68" s="58"/>
      <c r="B68" s="61"/>
      <c r="C68" s="31" t="s">
        <v>7</v>
      </c>
      <c r="D68" s="36"/>
      <c r="E68" s="20">
        <f t="shared" si="1"/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</row>
    <row r="69" spans="1:16" ht="15" customHeight="1">
      <c r="A69" s="58"/>
      <c r="B69" s="61"/>
      <c r="C69" s="31" t="s">
        <v>35</v>
      </c>
      <c r="D69" s="36"/>
      <c r="E69" s="20">
        <f t="shared" si="1"/>
        <v>605843.36893</v>
      </c>
      <c r="F69" s="20">
        <f>4847.7735+33173.29863+153.40964+5093.68916</f>
        <v>43268.17093</v>
      </c>
      <c r="G69" s="20">
        <v>51995.255</v>
      </c>
      <c r="H69" s="20">
        <v>69393.59</v>
      </c>
      <c r="I69" s="20">
        <v>65326.673</v>
      </c>
      <c r="J69" s="20">
        <v>72339.68</v>
      </c>
      <c r="K69" s="20">
        <v>48634.8</v>
      </c>
      <c r="L69" s="20">
        <v>49681.6</v>
      </c>
      <c r="M69" s="20">
        <v>50821.2</v>
      </c>
      <c r="N69" s="20">
        <v>51460.8</v>
      </c>
      <c r="O69" s="20">
        <v>51460.8</v>
      </c>
      <c r="P69" s="20">
        <f>N69</f>
        <v>51460.8</v>
      </c>
    </row>
    <row r="70" spans="1:16" ht="30">
      <c r="A70" s="59"/>
      <c r="B70" s="62"/>
      <c r="C70" s="31" t="s">
        <v>62</v>
      </c>
      <c r="D70" s="26"/>
      <c r="E70" s="20">
        <f t="shared" si="1"/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</row>
    <row r="71" spans="1:16" ht="15">
      <c r="A71" s="58" t="s">
        <v>49</v>
      </c>
      <c r="B71" s="60" t="s">
        <v>44</v>
      </c>
      <c r="C71" s="31" t="s">
        <v>31</v>
      </c>
      <c r="D71" s="32">
        <v>816</v>
      </c>
      <c r="E71" s="20">
        <f t="shared" si="1"/>
        <v>30178.101240000004</v>
      </c>
      <c r="F71" s="20">
        <f aca="true" t="shared" si="31" ref="F71:K71">F72+F73+F74+F75+F76</f>
        <v>5604.803</v>
      </c>
      <c r="G71" s="20">
        <f t="shared" si="31"/>
        <v>1500</v>
      </c>
      <c r="H71" s="20">
        <f t="shared" si="31"/>
        <v>0</v>
      </c>
      <c r="I71" s="20">
        <f t="shared" si="31"/>
        <v>300</v>
      </c>
      <c r="J71" s="20">
        <f t="shared" si="31"/>
        <v>5400</v>
      </c>
      <c r="K71" s="20">
        <f t="shared" si="31"/>
        <v>4680.2456</v>
      </c>
      <c r="L71" s="20">
        <f>L72+L73+L74+L75+L76</f>
        <v>0</v>
      </c>
      <c r="M71" s="20">
        <f>M72+M73+M74+M75+M76</f>
        <v>4402.63158</v>
      </c>
      <c r="N71" s="20">
        <f>N72+N73+N74+N75+N76</f>
        <v>4211.89474</v>
      </c>
      <c r="O71" s="20">
        <f>O72+O73+O74+O75+O76</f>
        <v>4078.52632</v>
      </c>
      <c r="P71" s="20">
        <f>P72+P73+P74+P75+P76</f>
        <v>0</v>
      </c>
    </row>
    <row r="72" spans="1:16" ht="15">
      <c r="A72" s="58"/>
      <c r="B72" s="61"/>
      <c r="C72" s="31" t="s">
        <v>5</v>
      </c>
      <c r="D72" s="36"/>
      <c r="E72" s="20">
        <f t="shared" si="1"/>
        <v>15668.4</v>
      </c>
      <c r="F72" s="20">
        <v>0</v>
      </c>
      <c r="G72" s="20">
        <v>0</v>
      </c>
      <c r="H72" s="20">
        <v>0</v>
      </c>
      <c r="I72" s="20">
        <v>0</v>
      </c>
      <c r="J72" s="20">
        <v>1805</v>
      </c>
      <c r="K72" s="20">
        <v>1805</v>
      </c>
      <c r="L72" s="20">
        <v>0</v>
      </c>
      <c r="M72" s="20">
        <v>4182.5</v>
      </c>
      <c r="N72" s="20">
        <v>4001.3</v>
      </c>
      <c r="O72" s="20">
        <v>3874.6</v>
      </c>
      <c r="P72" s="20">
        <v>0</v>
      </c>
    </row>
    <row r="73" spans="1:16" ht="15">
      <c r="A73" s="58"/>
      <c r="B73" s="61"/>
      <c r="C73" s="31" t="s">
        <v>6</v>
      </c>
      <c r="D73" s="36"/>
      <c r="E73" s="20">
        <f t="shared" si="1"/>
        <v>14509.70124</v>
      </c>
      <c r="F73" s="20">
        <v>5604.803</v>
      </c>
      <c r="G73" s="20">
        <v>1500</v>
      </c>
      <c r="H73" s="20">
        <v>0</v>
      </c>
      <c r="I73" s="20">
        <v>300</v>
      </c>
      <c r="J73" s="20">
        <v>3595</v>
      </c>
      <c r="K73" s="20">
        <v>2875.2456</v>
      </c>
      <c r="L73" s="20">
        <v>0</v>
      </c>
      <c r="M73" s="20">
        <v>220.13158</v>
      </c>
      <c r="N73" s="20">
        <v>210.59474</v>
      </c>
      <c r="O73" s="20">
        <v>203.92632</v>
      </c>
      <c r="P73" s="20">
        <v>0</v>
      </c>
    </row>
    <row r="74" spans="1:16" ht="15">
      <c r="A74" s="58"/>
      <c r="B74" s="61"/>
      <c r="C74" s="31" t="s">
        <v>7</v>
      </c>
      <c r="D74" s="36"/>
      <c r="E74" s="20">
        <f t="shared" si="1"/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</row>
    <row r="75" spans="1:16" ht="15" customHeight="1">
      <c r="A75" s="58"/>
      <c r="B75" s="61"/>
      <c r="C75" s="31" t="s">
        <v>35</v>
      </c>
      <c r="D75" s="36"/>
      <c r="E75" s="20">
        <f t="shared" si="1"/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</row>
    <row r="76" spans="1:16" ht="39.75" customHeight="1">
      <c r="A76" s="59"/>
      <c r="B76" s="62"/>
      <c r="C76" s="38" t="s">
        <v>62</v>
      </c>
      <c r="D76" s="26"/>
      <c r="E76" s="20">
        <f t="shared" si="1"/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</row>
    <row r="77" spans="1:16" s="34" customFormat="1" ht="15">
      <c r="A77" s="58" t="s">
        <v>96</v>
      </c>
      <c r="B77" s="63" t="s">
        <v>95</v>
      </c>
      <c r="C77" s="31" t="s">
        <v>31</v>
      </c>
      <c r="D77" s="32">
        <v>816</v>
      </c>
      <c r="E77" s="20">
        <f t="shared" si="1"/>
        <v>0</v>
      </c>
      <c r="F77" s="20">
        <f aca="true" t="shared" si="32" ref="F77:M77">F78+F79+F80+F81+F82</f>
        <v>0</v>
      </c>
      <c r="G77" s="20">
        <f t="shared" si="32"/>
        <v>0</v>
      </c>
      <c r="H77" s="20">
        <f t="shared" si="32"/>
        <v>0</v>
      </c>
      <c r="I77" s="20">
        <f t="shared" si="32"/>
        <v>0</v>
      </c>
      <c r="J77" s="20">
        <f t="shared" si="32"/>
        <v>0</v>
      </c>
      <c r="K77" s="20">
        <f t="shared" si="32"/>
        <v>0</v>
      </c>
      <c r="L77" s="20">
        <f t="shared" si="32"/>
        <v>0</v>
      </c>
      <c r="M77" s="20">
        <f t="shared" si="32"/>
        <v>0</v>
      </c>
      <c r="N77" s="20">
        <f>N78+N79+N80+N81+N82</f>
        <v>0</v>
      </c>
      <c r="O77" s="20">
        <f>O78+O79+O80+O81+O82</f>
        <v>0</v>
      </c>
      <c r="P77" s="20">
        <f>P78+P79+P80+P81+P82</f>
        <v>0</v>
      </c>
    </row>
    <row r="78" spans="1:16" s="34" customFormat="1" ht="15">
      <c r="A78" s="58"/>
      <c r="B78" s="63"/>
      <c r="C78" s="31" t="s">
        <v>5</v>
      </c>
      <c r="D78" s="36"/>
      <c r="E78" s="20">
        <f aca="true" t="shared" si="33" ref="E78:E141">SUM(F78:P78)</f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</row>
    <row r="79" spans="1:16" s="34" customFormat="1" ht="15">
      <c r="A79" s="58"/>
      <c r="B79" s="63"/>
      <c r="C79" s="31" t="s">
        <v>6</v>
      </c>
      <c r="D79" s="36"/>
      <c r="E79" s="20">
        <f t="shared" si="33"/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f>O78*0.01</f>
        <v>0</v>
      </c>
      <c r="P79" s="20">
        <f>P78*0.01</f>
        <v>0</v>
      </c>
    </row>
    <row r="80" spans="1:16" s="34" customFormat="1" ht="15">
      <c r="A80" s="58"/>
      <c r="B80" s="63"/>
      <c r="C80" s="31" t="s">
        <v>7</v>
      </c>
      <c r="D80" s="36"/>
      <c r="E80" s="20">
        <f t="shared" si="33"/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</row>
    <row r="81" spans="1:16" s="34" customFormat="1" ht="30">
      <c r="A81" s="58"/>
      <c r="B81" s="63"/>
      <c r="C81" s="31" t="s">
        <v>35</v>
      </c>
      <c r="D81" s="36"/>
      <c r="E81" s="20">
        <f t="shared" si="33"/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</row>
    <row r="82" spans="1:16" s="34" customFormat="1" ht="30">
      <c r="A82" s="58"/>
      <c r="B82" s="63"/>
      <c r="C82" s="31" t="s">
        <v>62</v>
      </c>
      <c r="D82" s="36"/>
      <c r="E82" s="20">
        <f t="shared" si="33"/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</row>
    <row r="83" spans="1:16" ht="15">
      <c r="A83" s="70" t="s">
        <v>34</v>
      </c>
      <c r="B83" s="60" t="s">
        <v>32</v>
      </c>
      <c r="C83" s="31" t="s">
        <v>31</v>
      </c>
      <c r="D83" s="32">
        <v>816</v>
      </c>
      <c r="E83" s="20">
        <f t="shared" si="33"/>
        <v>1109869.092120192</v>
      </c>
      <c r="F83" s="20">
        <f aca="true" t="shared" si="34" ref="F83:L83">F84+F85+F86+F87+F88</f>
        <v>87693.73004000001</v>
      </c>
      <c r="G83" s="20">
        <f t="shared" si="34"/>
        <v>80076.68699999999</v>
      </c>
      <c r="H83" s="20">
        <f t="shared" si="34"/>
        <v>83973.04</v>
      </c>
      <c r="I83" s="20">
        <f t="shared" si="34"/>
        <v>88409.98988000001</v>
      </c>
      <c r="J83" s="20">
        <f t="shared" si="34"/>
        <v>106110.022</v>
      </c>
      <c r="K83" s="20">
        <f t="shared" si="34"/>
        <v>110240.73</v>
      </c>
      <c r="L83" s="20">
        <f t="shared" si="34"/>
        <v>107086.64149</v>
      </c>
      <c r="M83" s="20">
        <f>M84+M85+M86+M87+M88</f>
        <v>110203.93199999999</v>
      </c>
      <c r="N83" s="20">
        <f>N84+N85+N86+N87+N88</f>
        <v>110113.69200000001</v>
      </c>
      <c r="O83" s="20">
        <f>O84+O85+O86+O87+O88</f>
        <v>111101.0920148</v>
      </c>
      <c r="P83" s="20">
        <f>P84+P85+P86+P87+P88</f>
        <v>114859.535695392</v>
      </c>
    </row>
    <row r="84" spans="1:16" ht="15">
      <c r="A84" s="70"/>
      <c r="B84" s="61"/>
      <c r="C84" s="31" t="s">
        <v>5</v>
      </c>
      <c r="D84" s="36"/>
      <c r="E84" s="20">
        <f t="shared" si="33"/>
        <v>2300</v>
      </c>
      <c r="F84" s="20">
        <f>F90+F96+F102</f>
        <v>2300</v>
      </c>
      <c r="G84" s="20">
        <f aca="true" t="shared" si="35" ref="G84:P88">G90+G96+G102</f>
        <v>0</v>
      </c>
      <c r="H84" s="20">
        <f t="shared" si="35"/>
        <v>0</v>
      </c>
      <c r="I84" s="20">
        <f t="shared" si="35"/>
        <v>0</v>
      </c>
      <c r="J84" s="20">
        <f t="shared" si="35"/>
        <v>0</v>
      </c>
      <c r="K84" s="20">
        <f t="shared" si="35"/>
        <v>0</v>
      </c>
      <c r="L84" s="20">
        <f t="shared" si="35"/>
        <v>0</v>
      </c>
      <c r="M84" s="20">
        <f t="shared" si="35"/>
        <v>0</v>
      </c>
      <c r="N84" s="20">
        <f t="shared" si="35"/>
        <v>0</v>
      </c>
      <c r="O84" s="20">
        <f t="shared" si="35"/>
        <v>0</v>
      </c>
      <c r="P84" s="20">
        <f t="shared" si="35"/>
        <v>0</v>
      </c>
    </row>
    <row r="85" spans="1:16" ht="15">
      <c r="A85" s="70"/>
      <c r="B85" s="61"/>
      <c r="C85" s="31" t="s">
        <v>6</v>
      </c>
      <c r="D85" s="36"/>
      <c r="E85" s="20">
        <f t="shared" si="33"/>
        <v>1059232.358080192</v>
      </c>
      <c r="F85" s="20">
        <f>F91+F97+F103</f>
        <v>78430.122</v>
      </c>
      <c r="G85" s="20">
        <f t="shared" si="35"/>
        <v>75935.548</v>
      </c>
      <c r="H85" s="20">
        <f t="shared" si="35"/>
        <v>78113.453</v>
      </c>
      <c r="I85" s="20">
        <f t="shared" si="35"/>
        <v>83522.35188</v>
      </c>
      <c r="J85" s="20">
        <f t="shared" si="35"/>
        <v>100260.26</v>
      </c>
      <c r="K85" s="20">
        <f t="shared" si="35"/>
        <v>107125.73</v>
      </c>
      <c r="L85" s="20">
        <f t="shared" si="35"/>
        <v>103846.64149</v>
      </c>
      <c r="M85" s="20">
        <f t="shared" si="35"/>
        <v>106783.93199999999</v>
      </c>
      <c r="N85" s="20">
        <f t="shared" si="35"/>
        <v>106493.69200000001</v>
      </c>
      <c r="O85" s="20">
        <f t="shared" si="35"/>
        <v>107481.0920148</v>
      </c>
      <c r="P85" s="20">
        <f t="shared" si="35"/>
        <v>111239.535695392</v>
      </c>
    </row>
    <row r="86" spans="1:16" ht="15">
      <c r="A86" s="70"/>
      <c r="B86" s="61"/>
      <c r="C86" s="31" t="s">
        <v>7</v>
      </c>
      <c r="D86" s="36"/>
      <c r="E86" s="20">
        <f t="shared" si="33"/>
        <v>484.406</v>
      </c>
      <c r="F86" s="20">
        <f>F92+F98+F104</f>
        <v>110</v>
      </c>
      <c r="G86" s="20">
        <f t="shared" si="35"/>
        <v>0</v>
      </c>
      <c r="H86" s="20">
        <f t="shared" si="35"/>
        <v>60</v>
      </c>
      <c r="I86" s="20">
        <f t="shared" si="35"/>
        <v>97.156</v>
      </c>
      <c r="J86" s="20">
        <f t="shared" si="35"/>
        <v>217.25</v>
      </c>
      <c r="K86" s="20">
        <f t="shared" si="35"/>
        <v>0</v>
      </c>
      <c r="L86" s="20">
        <f t="shared" si="35"/>
        <v>0</v>
      </c>
      <c r="M86" s="20">
        <f t="shared" si="35"/>
        <v>0</v>
      </c>
      <c r="N86" s="20">
        <f t="shared" si="35"/>
        <v>0</v>
      </c>
      <c r="O86" s="20">
        <f t="shared" si="35"/>
        <v>0</v>
      </c>
      <c r="P86" s="20">
        <f t="shared" si="35"/>
        <v>0</v>
      </c>
    </row>
    <row r="87" spans="1:16" ht="15" customHeight="1">
      <c r="A87" s="70"/>
      <c r="B87" s="61"/>
      <c r="C87" s="31" t="s">
        <v>35</v>
      </c>
      <c r="D87" s="36"/>
      <c r="E87" s="20">
        <f t="shared" si="33"/>
        <v>47852.32804</v>
      </c>
      <c r="F87" s="20">
        <f>F93+F99+F105</f>
        <v>6853.60804</v>
      </c>
      <c r="G87" s="20">
        <f t="shared" si="35"/>
        <v>4141.139</v>
      </c>
      <c r="H87" s="20">
        <f t="shared" si="35"/>
        <v>5799.587</v>
      </c>
      <c r="I87" s="20">
        <f t="shared" si="35"/>
        <v>4790.482</v>
      </c>
      <c r="J87" s="20">
        <f t="shared" si="35"/>
        <v>5632.512</v>
      </c>
      <c r="K87" s="20">
        <f t="shared" si="35"/>
        <v>3115</v>
      </c>
      <c r="L87" s="20">
        <f t="shared" si="35"/>
        <v>3240</v>
      </c>
      <c r="M87" s="20">
        <f t="shared" si="35"/>
        <v>3420</v>
      </c>
      <c r="N87" s="20">
        <f t="shared" si="35"/>
        <v>3620</v>
      </c>
      <c r="O87" s="20">
        <f t="shared" si="35"/>
        <v>3620</v>
      </c>
      <c r="P87" s="20">
        <f t="shared" si="35"/>
        <v>3620</v>
      </c>
    </row>
    <row r="88" spans="1:16" ht="30">
      <c r="A88" s="71"/>
      <c r="B88" s="62"/>
      <c r="C88" s="31" t="s">
        <v>62</v>
      </c>
      <c r="D88" s="26"/>
      <c r="E88" s="20">
        <f t="shared" si="33"/>
        <v>0</v>
      </c>
      <c r="F88" s="20">
        <f>F94+F100+F106</f>
        <v>0</v>
      </c>
      <c r="G88" s="20">
        <f t="shared" si="35"/>
        <v>0</v>
      </c>
      <c r="H88" s="20">
        <f t="shared" si="35"/>
        <v>0</v>
      </c>
      <c r="I88" s="20">
        <f t="shared" si="35"/>
        <v>0</v>
      </c>
      <c r="J88" s="20">
        <f t="shared" si="35"/>
        <v>0</v>
      </c>
      <c r="K88" s="20">
        <f t="shared" si="35"/>
        <v>0</v>
      </c>
      <c r="L88" s="20">
        <f t="shared" si="35"/>
        <v>0</v>
      </c>
      <c r="M88" s="20">
        <f t="shared" si="35"/>
        <v>0</v>
      </c>
      <c r="N88" s="20">
        <f t="shared" si="35"/>
        <v>0</v>
      </c>
      <c r="O88" s="20">
        <f t="shared" si="35"/>
        <v>0</v>
      </c>
      <c r="P88" s="20">
        <f t="shared" si="35"/>
        <v>0</v>
      </c>
    </row>
    <row r="89" spans="1:16" ht="15">
      <c r="A89" s="58" t="s">
        <v>50</v>
      </c>
      <c r="B89" s="60" t="s">
        <v>45</v>
      </c>
      <c r="C89" s="31" t="s">
        <v>31</v>
      </c>
      <c r="D89" s="32">
        <v>816</v>
      </c>
      <c r="E89" s="20">
        <f t="shared" si="33"/>
        <v>2065.635</v>
      </c>
      <c r="F89" s="20">
        <f aca="true" t="shared" si="36" ref="F89:K89">F90+F91+F92+F93+F94</f>
        <v>550</v>
      </c>
      <c r="G89" s="20">
        <f t="shared" si="36"/>
        <v>70</v>
      </c>
      <c r="H89" s="20">
        <f t="shared" si="36"/>
        <v>0</v>
      </c>
      <c r="I89" s="20">
        <f t="shared" si="36"/>
        <v>531.53</v>
      </c>
      <c r="J89" s="20">
        <f t="shared" si="36"/>
        <v>415</v>
      </c>
      <c r="K89" s="20">
        <f t="shared" si="36"/>
        <v>389.105</v>
      </c>
      <c r="L89" s="20">
        <f>L90+L91+L92+L93+L94</f>
        <v>0</v>
      </c>
      <c r="M89" s="20">
        <f>M90+M91+M92+M93+M94</f>
        <v>110</v>
      </c>
      <c r="N89" s="20">
        <f>N90+N91+N92+N93+N94</f>
        <v>0</v>
      </c>
      <c r="O89" s="20">
        <f>O90+O91+O92+O93+O94</f>
        <v>0</v>
      </c>
      <c r="P89" s="20">
        <f>P90+P91+P92+P93+P94</f>
        <v>0</v>
      </c>
    </row>
    <row r="90" spans="1:16" ht="15">
      <c r="A90" s="58"/>
      <c r="B90" s="61"/>
      <c r="C90" s="31" t="s">
        <v>5</v>
      </c>
      <c r="D90" s="36"/>
      <c r="E90" s="20">
        <f t="shared" si="33"/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</row>
    <row r="91" spans="1:16" ht="15">
      <c r="A91" s="58"/>
      <c r="B91" s="61"/>
      <c r="C91" s="31" t="s">
        <v>6</v>
      </c>
      <c r="D91" s="36"/>
      <c r="E91" s="20">
        <f t="shared" si="33"/>
        <v>2065.635</v>
      </c>
      <c r="F91" s="20">
        <v>550</v>
      </c>
      <c r="G91" s="20">
        <v>70</v>
      </c>
      <c r="H91" s="20">
        <v>0</v>
      </c>
      <c r="I91" s="20">
        <v>531.53</v>
      </c>
      <c r="J91" s="20">
        <v>415</v>
      </c>
      <c r="K91" s="20">
        <v>389.105</v>
      </c>
      <c r="L91" s="20">
        <v>0</v>
      </c>
      <c r="M91" s="20">
        <v>110</v>
      </c>
      <c r="N91" s="20">
        <v>0</v>
      </c>
      <c r="O91" s="20">
        <v>0</v>
      </c>
      <c r="P91" s="20">
        <f>O91*1.04</f>
        <v>0</v>
      </c>
    </row>
    <row r="92" spans="1:16" ht="15">
      <c r="A92" s="58"/>
      <c r="B92" s="61"/>
      <c r="C92" s="31" t="s">
        <v>7</v>
      </c>
      <c r="D92" s="36"/>
      <c r="E92" s="20">
        <f t="shared" si="33"/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</row>
    <row r="93" spans="1:16" ht="15" customHeight="1">
      <c r="A93" s="58"/>
      <c r="B93" s="61"/>
      <c r="C93" s="31" t="s">
        <v>35</v>
      </c>
      <c r="D93" s="36"/>
      <c r="E93" s="20">
        <f t="shared" si="33"/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</row>
    <row r="94" spans="1:16" s="30" customFormat="1" ht="30">
      <c r="A94" s="59"/>
      <c r="B94" s="62"/>
      <c r="C94" s="31" t="s">
        <v>62</v>
      </c>
      <c r="D94" s="26"/>
      <c r="E94" s="20">
        <f t="shared" si="33"/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</row>
    <row r="95" spans="1:16" ht="15">
      <c r="A95" s="58" t="s">
        <v>33</v>
      </c>
      <c r="B95" s="60" t="s">
        <v>46</v>
      </c>
      <c r="C95" s="31" t="s">
        <v>31</v>
      </c>
      <c r="D95" s="32">
        <v>816</v>
      </c>
      <c r="E95" s="20">
        <f t="shared" si="33"/>
        <v>1104983.457120192</v>
      </c>
      <c r="F95" s="20">
        <f aca="true" t="shared" si="37" ref="F95:K95">F96+F97+F98+F99+F100</f>
        <v>87143.73004000001</v>
      </c>
      <c r="G95" s="20">
        <f t="shared" si="37"/>
        <v>80006.68699999999</v>
      </c>
      <c r="H95" s="20">
        <f t="shared" si="37"/>
        <v>83973.04</v>
      </c>
      <c r="I95" s="20">
        <f t="shared" si="37"/>
        <v>87878.45988000001</v>
      </c>
      <c r="J95" s="20">
        <f t="shared" si="37"/>
        <v>105695.022</v>
      </c>
      <c r="K95" s="20">
        <f t="shared" si="37"/>
        <v>109351.625</v>
      </c>
      <c r="L95" s="20">
        <f>L96+L97+L98+L99+L100</f>
        <v>106586.64149</v>
      </c>
      <c r="M95" s="20">
        <f>M96+M97+M98+M99+M100</f>
        <v>109293.93199999999</v>
      </c>
      <c r="N95" s="20">
        <f>N96+N97+N98+N99+N100</f>
        <v>109613.69200000001</v>
      </c>
      <c r="O95" s="20">
        <f>O96+O97+O98+O99+O100</f>
        <v>110581.0920148</v>
      </c>
      <c r="P95" s="20">
        <f>P96+P97+P98+P99+P100</f>
        <v>114859.535695392</v>
      </c>
    </row>
    <row r="96" spans="1:16" ht="15">
      <c r="A96" s="58"/>
      <c r="B96" s="61"/>
      <c r="C96" s="31" t="s">
        <v>5</v>
      </c>
      <c r="D96" s="36"/>
      <c r="E96" s="20">
        <f t="shared" si="33"/>
        <v>2300</v>
      </c>
      <c r="F96" s="20">
        <v>2300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</row>
    <row r="97" spans="1:16" ht="15">
      <c r="A97" s="58"/>
      <c r="B97" s="61"/>
      <c r="C97" s="31" t="s">
        <v>6</v>
      </c>
      <c r="D97" s="36"/>
      <c r="E97" s="20">
        <f t="shared" si="33"/>
        <v>1054346.723080192</v>
      </c>
      <c r="F97" s="20">
        <v>77880.122</v>
      </c>
      <c r="G97" s="20">
        <v>75865.548</v>
      </c>
      <c r="H97" s="20">
        <v>78113.453</v>
      </c>
      <c r="I97" s="20">
        <v>82990.82188</v>
      </c>
      <c r="J97" s="20">
        <v>99845.26</v>
      </c>
      <c r="K97" s="20">
        <v>106236.625</v>
      </c>
      <c r="L97" s="20">
        <v>103346.64149</v>
      </c>
      <c r="M97" s="20">
        <v>105873.93199999999</v>
      </c>
      <c r="N97" s="20">
        <v>105993.69200000001</v>
      </c>
      <c r="O97" s="20">
        <v>106961.0920148</v>
      </c>
      <c r="P97" s="20">
        <f>O97*1.04</f>
        <v>111239.535695392</v>
      </c>
    </row>
    <row r="98" spans="1:16" ht="15">
      <c r="A98" s="58"/>
      <c r="B98" s="61"/>
      <c r="C98" s="31" t="s">
        <v>7</v>
      </c>
      <c r="D98" s="36"/>
      <c r="E98" s="20">
        <f t="shared" si="33"/>
        <v>484.406</v>
      </c>
      <c r="F98" s="20">
        <v>110</v>
      </c>
      <c r="G98" s="20">
        <v>0</v>
      </c>
      <c r="H98" s="20">
        <v>60</v>
      </c>
      <c r="I98" s="20">
        <v>97.156</v>
      </c>
      <c r="J98" s="20">
        <v>217.25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</row>
    <row r="99" spans="1:16" ht="15" customHeight="1">
      <c r="A99" s="58"/>
      <c r="B99" s="61"/>
      <c r="C99" s="31" t="s">
        <v>35</v>
      </c>
      <c r="D99" s="36"/>
      <c r="E99" s="20">
        <f t="shared" si="33"/>
        <v>47852.32804</v>
      </c>
      <c r="F99" s="20">
        <f>3455.5949+3353.01314+45</f>
        <v>6853.60804</v>
      </c>
      <c r="G99" s="20">
        <v>4141.139</v>
      </c>
      <c r="H99" s="20">
        <v>5799.587</v>
      </c>
      <c r="I99" s="20">
        <v>4790.482</v>
      </c>
      <c r="J99" s="20">
        <v>5632.512</v>
      </c>
      <c r="K99" s="20">
        <v>3115</v>
      </c>
      <c r="L99" s="20">
        <v>3240</v>
      </c>
      <c r="M99" s="20">
        <v>3420</v>
      </c>
      <c r="N99" s="20">
        <v>3620</v>
      </c>
      <c r="O99" s="20">
        <v>3620</v>
      </c>
      <c r="P99" s="20">
        <f>N99</f>
        <v>3620</v>
      </c>
    </row>
    <row r="100" spans="1:16" ht="48.75" customHeight="1">
      <c r="A100" s="59"/>
      <c r="B100" s="62"/>
      <c r="C100" s="31" t="s">
        <v>62</v>
      </c>
      <c r="D100" s="26"/>
      <c r="E100" s="20">
        <f t="shared" si="33"/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</row>
    <row r="101" spans="1:16" ht="15" customHeight="1">
      <c r="A101" s="58" t="s">
        <v>97</v>
      </c>
      <c r="B101" s="60" t="s">
        <v>104</v>
      </c>
      <c r="C101" s="31" t="s">
        <v>31</v>
      </c>
      <c r="D101" s="32">
        <v>816</v>
      </c>
      <c r="E101" s="20">
        <f t="shared" si="33"/>
        <v>2820</v>
      </c>
      <c r="F101" s="20">
        <f aca="true" t="shared" si="38" ref="F101:K101">F102+F103+F104+F105+F106</f>
        <v>0</v>
      </c>
      <c r="G101" s="20">
        <f t="shared" si="38"/>
        <v>0</v>
      </c>
      <c r="H101" s="20">
        <f t="shared" si="38"/>
        <v>0</v>
      </c>
      <c r="I101" s="20">
        <f t="shared" si="38"/>
        <v>0</v>
      </c>
      <c r="J101" s="20">
        <f t="shared" si="38"/>
        <v>0</v>
      </c>
      <c r="K101" s="20">
        <f t="shared" si="38"/>
        <v>500</v>
      </c>
      <c r="L101" s="20">
        <f>L102+L103+L104+L105+L106</f>
        <v>500</v>
      </c>
      <c r="M101" s="20">
        <f>M102+M103+M104+M105+M106</f>
        <v>800</v>
      </c>
      <c r="N101" s="20">
        <f>N102+N103+N104+N105+N106</f>
        <v>500</v>
      </c>
      <c r="O101" s="20">
        <f>O102+O103+O104+O105+O106</f>
        <v>520</v>
      </c>
      <c r="P101" s="20">
        <f>P102+P103+P104+P105+P106</f>
        <v>0</v>
      </c>
    </row>
    <row r="102" spans="1:16" ht="15" customHeight="1">
      <c r="A102" s="58"/>
      <c r="B102" s="61"/>
      <c r="C102" s="31" t="s">
        <v>5</v>
      </c>
      <c r="D102" s="36"/>
      <c r="E102" s="20">
        <f t="shared" si="33"/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</row>
    <row r="103" spans="1:16" ht="15" customHeight="1">
      <c r="A103" s="58"/>
      <c r="B103" s="61"/>
      <c r="C103" s="31" t="s">
        <v>6</v>
      </c>
      <c r="D103" s="36"/>
      <c r="E103" s="20">
        <f t="shared" si="33"/>
        <v>2820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500</v>
      </c>
      <c r="L103" s="20">
        <v>500</v>
      </c>
      <c r="M103" s="20">
        <v>800</v>
      </c>
      <c r="N103" s="20">
        <v>500</v>
      </c>
      <c r="O103" s="20">
        <v>520</v>
      </c>
      <c r="P103" s="20">
        <v>0</v>
      </c>
    </row>
    <row r="104" spans="1:16" ht="15" customHeight="1">
      <c r="A104" s="58"/>
      <c r="B104" s="61"/>
      <c r="C104" s="31" t="s">
        <v>7</v>
      </c>
      <c r="D104" s="36"/>
      <c r="E104" s="20">
        <f t="shared" si="33"/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</row>
    <row r="105" spans="1:16" ht="15" customHeight="1">
      <c r="A105" s="58"/>
      <c r="B105" s="61"/>
      <c r="C105" s="31" t="s">
        <v>35</v>
      </c>
      <c r="D105" s="36"/>
      <c r="E105" s="20">
        <f t="shared" si="33"/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</row>
    <row r="106" spans="1:16" ht="30">
      <c r="A106" s="59"/>
      <c r="B106" s="62"/>
      <c r="C106" s="31" t="s">
        <v>62</v>
      </c>
      <c r="D106" s="39"/>
      <c r="E106" s="20">
        <f t="shared" si="33"/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</row>
    <row r="107" spans="1:16" ht="15">
      <c r="A107" s="58" t="s">
        <v>52</v>
      </c>
      <c r="B107" s="60" t="s">
        <v>56</v>
      </c>
      <c r="C107" s="31" t="s">
        <v>31</v>
      </c>
      <c r="D107" s="32">
        <v>816</v>
      </c>
      <c r="E107" s="20">
        <f>SUM(F107:P107)</f>
        <v>1833938.5516599999</v>
      </c>
      <c r="F107" s="20">
        <f>F108+F109+F110+F111+F112</f>
        <v>139556.34699999998</v>
      </c>
      <c r="G107" s="20">
        <f aca="true" t="shared" si="39" ref="G107:L107">G108+G109+G110+G111+G112</f>
        <v>151559.29799999998</v>
      </c>
      <c r="H107" s="20">
        <f t="shared" si="39"/>
        <v>152198.153</v>
      </c>
      <c r="I107" s="20">
        <f t="shared" si="39"/>
        <v>149349.32347</v>
      </c>
      <c r="J107" s="20">
        <f t="shared" si="39"/>
        <v>166282.25656</v>
      </c>
      <c r="K107" s="20">
        <f t="shared" si="39"/>
        <v>170456.79615</v>
      </c>
      <c r="L107" s="20">
        <f t="shared" si="39"/>
        <v>170153.53448</v>
      </c>
      <c r="M107" s="20">
        <f>M108+M109+M110+M111+M112</f>
        <v>181261.875</v>
      </c>
      <c r="N107" s="20">
        <f>N108+N109+N110+N111+N112</f>
        <v>181445.105</v>
      </c>
      <c r="O107" s="20">
        <f>O108+O109+O110+O111+O112</f>
        <v>183099.20500000002</v>
      </c>
      <c r="P107" s="20">
        <f>P108+P109+P110+P111+P112</f>
        <v>188576.65800000002</v>
      </c>
    </row>
    <row r="108" spans="1:16" ht="15">
      <c r="A108" s="58"/>
      <c r="B108" s="61"/>
      <c r="C108" s="31" t="s">
        <v>5</v>
      </c>
      <c r="D108" s="36"/>
      <c r="E108" s="20">
        <f t="shared" si="33"/>
        <v>0</v>
      </c>
      <c r="F108" s="20">
        <f>F114+F120</f>
        <v>0</v>
      </c>
      <c r="G108" s="20">
        <f aca="true" t="shared" si="40" ref="G108:P112">G114+G120</f>
        <v>0</v>
      </c>
      <c r="H108" s="20">
        <f t="shared" si="40"/>
        <v>0</v>
      </c>
      <c r="I108" s="20">
        <f t="shared" si="40"/>
        <v>0</v>
      </c>
      <c r="J108" s="20">
        <f t="shared" si="40"/>
        <v>0</v>
      </c>
      <c r="K108" s="20">
        <f t="shared" si="40"/>
        <v>0</v>
      </c>
      <c r="L108" s="20">
        <f t="shared" si="40"/>
        <v>0</v>
      </c>
      <c r="M108" s="20">
        <f t="shared" si="40"/>
        <v>0</v>
      </c>
      <c r="N108" s="20">
        <f t="shared" si="40"/>
        <v>0</v>
      </c>
      <c r="O108" s="20">
        <f t="shared" si="40"/>
        <v>0</v>
      </c>
      <c r="P108" s="20">
        <f t="shared" si="40"/>
        <v>0</v>
      </c>
    </row>
    <row r="109" spans="1:16" ht="15">
      <c r="A109" s="58"/>
      <c r="B109" s="61"/>
      <c r="C109" s="31" t="s">
        <v>6</v>
      </c>
      <c r="D109" s="36"/>
      <c r="E109" s="20">
        <f t="shared" si="33"/>
        <v>1814217.4841</v>
      </c>
      <c r="F109" s="20">
        <f>F115+F121</f>
        <v>137282.99</v>
      </c>
      <c r="G109" s="20">
        <f t="shared" si="40"/>
        <v>148994.898</v>
      </c>
      <c r="H109" s="20">
        <f t="shared" si="40"/>
        <v>149470.191</v>
      </c>
      <c r="I109" s="20">
        <f t="shared" si="40"/>
        <v>147973.21147</v>
      </c>
      <c r="J109" s="20">
        <f t="shared" si="40"/>
        <v>164778.02000000002</v>
      </c>
      <c r="K109" s="20">
        <f t="shared" si="40"/>
        <v>168931.79615</v>
      </c>
      <c r="L109" s="20">
        <f t="shared" si="40"/>
        <v>168603.53448</v>
      </c>
      <c r="M109" s="20">
        <f t="shared" si="40"/>
        <v>179711.875</v>
      </c>
      <c r="N109" s="20">
        <f t="shared" si="40"/>
        <v>179895.105</v>
      </c>
      <c r="O109" s="20">
        <f t="shared" si="40"/>
        <v>181549.20500000002</v>
      </c>
      <c r="P109" s="20">
        <f t="shared" si="40"/>
        <v>187026.65800000002</v>
      </c>
    </row>
    <row r="110" spans="1:16" ht="15">
      <c r="A110" s="58"/>
      <c r="B110" s="61"/>
      <c r="C110" s="31" t="s">
        <v>7</v>
      </c>
      <c r="D110" s="36"/>
      <c r="E110" s="20">
        <f t="shared" si="33"/>
        <v>0</v>
      </c>
      <c r="F110" s="20">
        <f>F116+F122</f>
        <v>0</v>
      </c>
      <c r="G110" s="20">
        <f t="shared" si="40"/>
        <v>0</v>
      </c>
      <c r="H110" s="20">
        <f t="shared" si="40"/>
        <v>0</v>
      </c>
      <c r="I110" s="20">
        <f t="shared" si="40"/>
        <v>0</v>
      </c>
      <c r="J110" s="20">
        <f t="shared" si="40"/>
        <v>0</v>
      </c>
      <c r="K110" s="20">
        <f t="shared" si="40"/>
        <v>0</v>
      </c>
      <c r="L110" s="20">
        <f t="shared" si="40"/>
        <v>0</v>
      </c>
      <c r="M110" s="20">
        <f t="shared" si="40"/>
        <v>0</v>
      </c>
      <c r="N110" s="20">
        <f t="shared" si="40"/>
        <v>0</v>
      </c>
      <c r="O110" s="20">
        <f t="shared" si="40"/>
        <v>0</v>
      </c>
      <c r="P110" s="20">
        <f t="shared" si="40"/>
        <v>0</v>
      </c>
    </row>
    <row r="111" spans="1:16" ht="15" customHeight="1">
      <c r="A111" s="58"/>
      <c r="B111" s="61"/>
      <c r="C111" s="31" t="s">
        <v>35</v>
      </c>
      <c r="D111" s="36"/>
      <c r="E111" s="20">
        <f t="shared" si="33"/>
        <v>19721.067559999996</v>
      </c>
      <c r="F111" s="20">
        <f>F117+F123</f>
        <v>2273.357</v>
      </c>
      <c r="G111" s="20">
        <f t="shared" si="40"/>
        <v>2564.4</v>
      </c>
      <c r="H111" s="20">
        <f t="shared" si="40"/>
        <v>2727.962</v>
      </c>
      <c r="I111" s="20">
        <f t="shared" si="40"/>
        <v>1376.112</v>
      </c>
      <c r="J111" s="20">
        <f t="shared" si="40"/>
        <v>1504.23656</v>
      </c>
      <c r="K111" s="20">
        <f t="shared" si="40"/>
        <v>1525</v>
      </c>
      <c r="L111" s="20">
        <f t="shared" si="40"/>
        <v>1550</v>
      </c>
      <c r="M111" s="20">
        <f t="shared" si="40"/>
        <v>1550</v>
      </c>
      <c r="N111" s="20">
        <f t="shared" si="40"/>
        <v>1550</v>
      </c>
      <c r="O111" s="20">
        <f t="shared" si="40"/>
        <v>1550</v>
      </c>
      <c r="P111" s="20">
        <f t="shared" si="40"/>
        <v>1550</v>
      </c>
    </row>
    <row r="112" spans="1:16" ht="30">
      <c r="A112" s="59"/>
      <c r="B112" s="62"/>
      <c r="C112" s="31" t="s">
        <v>62</v>
      </c>
      <c r="D112" s="26"/>
      <c r="E112" s="20">
        <f t="shared" si="33"/>
        <v>0</v>
      </c>
      <c r="F112" s="20">
        <f>F118+F124</f>
        <v>0</v>
      </c>
      <c r="G112" s="20">
        <f t="shared" si="40"/>
        <v>0</v>
      </c>
      <c r="H112" s="20">
        <f t="shared" si="40"/>
        <v>0</v>
      </c>
      <c r="I112" s="20">
        <f t="shared" si="40"/>
        <v>0</v>
      </c>
      <c r="J112" s="20">
        <f t="shared" si="40"/>
        <v>0</v>
      </c>
      <c r="K112" s="20">
        <f t="shared" si="40"/>
        <v>0</v>
      </c>
      <c r="L112" s="20">
        <f t="shared" si="40"/>
        <v>0</v>
      </c>
      <c r="M112" s="20">
        <f t="shared" si="40"/>
        <v>0</v>
      </c>
      <c r="N112" s="20">
        <f t="shared" si="40"/>
        <v>0</v>
      </c>
      <c r="O112" s="20">
        <f t="shared" si="40"/>
        <v>0</v>
      </c>
      <c r="P112" s="20">
        <f t="shared" si="40"/>
        <v>0</v>
      </c>
    </row>
    <row r="113" spans="1:16" ht="15">
      <c r="A113" s="58" t="s">
        <v>51</v>
      </c>
      <c r="B113" s="60" t="s">
        <v>47</v>
      </c>
      <c r="C113" s="31" t="s">
        <v>31</v>
      </c>
      <c r="D113" s="32">
        <v>816</v>
      </c>
      <c r="E113" s="20">
        <f t="shared" si="33"/>
        <v>1799264.3370400001</v>
      </c>
      <c r="F113" s="20">
        <f aca="true" t="shared" si="41" ref="F113:K113">F114+F115+F116+F117+F118</f>
        <v>132832.147</v>
      </c>
      <c r="G113" s="20">
        <f t="shared" si="41"/>
        <v>145213.54799999998</v>
      </c>
      <c r="H113" s="20">
        <f t="shared" si="41"/>
        <v>148361.253</v>
      </c>
      <c r="I113" s="20">
        <f t="shared" si="41"/>
        <v>145400.502</v>
      </c>
      <c r="J113" s="20">
        <f t="shared" si="41"/>
        <v>163022.65656</v>
      </c>
      <c r="K113" s="20">
        <f t="shared" si="41"/>
        <v>167366.927</v>
      </c>
      <c r="L113" s="20">
        <f>L114+L115+L116+L117+L118</f>
        <v>169330.34048</v>
      </c>
      <c r="M113" s="20">
        <f>M114+M115+M116+M117+M118</f>
        <v>178131.875</v>
      </c>
      <c r="N113" s="20">
        <f>N114+N115+N116+N117+N118</f>
        <v>179645.105</v>
      </c>
      <c r="O113" s="20">
        <f>O114+O115+O116+O117+O118</f>
        <v>181383.325</v>
      </c>
      <c r="P113" s="20">
        <f>P114+P115+P116+P117+P118</f>
        <v>188576.65800000002</v>
      </c>
    </row>
    <row r="114" spans="1:16" ht="15">
      <c r="A114" s="58"/>
      <c r="B114" s="61"/>
      <c r="C114" s="31" t="s">
        <v>5</v>
      </c>
      <c r="D114" s="36"/>
      <c r="E114" s="20">
        <f t="shared" si="33"/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</row>
    <row r="115" spans="1:16" ht="15">
      <c r="A115" s="58"/>
      <c r="B115" s="61"/>
      <c r="C115" s="31" t="s">
        <v>6</v>
      </c>
      <c r="D115" s="36"/>
      <c r="E115" s="20">
        <f t="shared" si="33"/>
        <v>1779543.26948</v>
      </c>
      <c r="F115" s="20">
        <v>130558.79</v>
      </c>
      <c r="G115" s="20">
        <v>142649.148</v>
      </c>
      <c r="H115" s="20">
        <v>145633.291</v>
      </c>
      <c r="I115" s="20">
        <v>144024.39</v>
      </c>
      <c r="J115" s="20">
        <v>161518.42</v>
      </c>
      <c r="K115" s="20">
        <v>165841.927</v>
      </c>
      <c r="L115" s="20">
        <v>167780.34048</v>
      </c>
      <c r="M115" s="20">
        <v>176581.875</v>
      </c>
      <c r="N115" s="20">
        <v>178095.105</v>
      </c>
      <c r="O115" s="20">
        <v>179833.325</v>
      </c>
      <c r="P115" s="20">
        <f>O115*1.04</f>
        <v>187026.65800000002</v>
      </c>
    </row>
    <row r="116" spans="1:16" ht="15">
      <c r="A116" s="58"/>
      <c r="B116" s="61"/>
      <c r="C116" s="31" t="s">
        <v>7</v>
      </c>
      <c r="D116" s="36"/>
      <c r="E116" s="20">
        <f t="shared" si="33"/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</row>
    <row r="117" spans="1:16" ht="15" customHeight="1">
      <c r="A117" s="58"/>
      <c r="B117" s="61"/>
      <c r="C117" s="31" t="s">
        <v>35</v>
      </c>
      <c r="D117" s="36"/>
      <c r="E117" s="20">
        <f t="shared" si="33"/>
        <v>19721.067559999996</v>
      </c>
      <c r="F117" s="20">
        <f>2273.357</f>
        <v>2273.357</v>
      </c>
      <c r="G117" s="20">
        <f>2564.4</f>
        <v>2564.4</v>
      </c>
      <c r="H117" s="20">
        <v>2727.962</v>
      </c>
      <c r="I117" s="20">
        <v>1376.112</v>
      </c>
      <c r="J117" s="20">
        <v>1504.23656</v>
      </c>
      <c r="K117" s="20">
        <v>1525</v>
      </c>
      <c r="L117" s="20">
        <v>1550</v>
      </c>
      <c r="M117" s="20">
        <v>1550</v>
      </c>
      <c r="N117" s="20">
        <v>1550</v>
      </c>
      <c r="O117" s="20">
        <v>1550</v>
      </c>
      <c r="P117" s="20">
        <f>N117</f>
        <v>1550</v>
      </c>
    </row>
    <row r="118" spans="1:16" ht="30">
      <c r="A118" s="59"/>
      <c r="B118" s="62"/>
      <c r="C118" s="31" t="s">
        <v>62</v>
      </c>
      <c r="D118" s="26"/>
      <c r="E118" s="20">
        <f t="shared" si="33"/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</row>
    <row r="119" spans="1:16" ht="15">
      <c r="A119" s="58" t="s">
        <v>53</v>
      </c>
      <c r="B119" s="60" t="s">
        <v>88</v>
      </c>
      <c r="C119" s="31" t="s">
        <v>31</v>
      </c>
      <c r="D119" s="32">
        <v>816</v>
      </c>
      <c r="E119" s="20">
        <f t="shared" si="33"/>
        <v>34674.21461999999</v>
      </c>
      <c r="F119" s="20">
        <f aca="true" t="shared" si="42" ref="F119:K119">F120+F121+F122+F123+F124</f>
        <v>6724.2</v>
      </c>
      <c r="G119" s="20">
        <f t="shared" si="42"/>
        <v>6345.75</v>
      </c>
      <c r="H119" s="20">
        <f t="shared" si="42"/>
        <v>3836.9</v>
      </c>
      <c r="I119" s="20">
        <f t="shared" si="42"/>
        <v>3948.82147</v>
      </c>
      <c r="J119" s="20">
        <f t="shared" si="42"/>
        <v>3259.6</v>
      </c>
      <c r="K119" s="20">
        <f t="shared" si="42"/>
        <v>3089.86915</v>
      </c>
      <c r="L119" s="20">
        <f>L120+L121+L122+L123+L124</f>
        <v>823.194</v>
      </c>
      <c r="M119" s="20">
        <f>M120+M121+M122+M123+M124</f>
        <v>3130</v>
      </c>
      <c r="N119" s="20">
        <f>N120+N121+N122+N123+N124</f>
        <v>1800</v>
      </c>
      <c r="O119" s="20">
        <f>O120+O121+O122+O123+O124</f>
        <v>1715.88</v>
      </c>
      <c r="P119" s="20">
        <f>P120+P121+P122+P123+P124</f>
        <v>0</v>
      </c>
    </row>
    <row r="120" spans="1:16" ht="15">
      <c r="A120" s="58"/>
      <c r="B120" s="61"/>
      <c r="C120" s="31" t="s">
        <v>5</v>
      </c>
      <c r="D120" s="36"/>
      <c r="E120" s="20">
        <f t="shared" si="33"/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</row>
    <row r="121" spans="1:16" ht="15">
      <c r="A121" s="58"/>
      <c r="B121" s="61"/>
      <c r="C121" s="31" t="s">
        <v>6</v>
      </c>
      <c r="D121" s="36"/>
      <c r="E121" s="20">
        <f t="shared" si="33"/>
        <v>34674.21461999999</v>
      </c>
      <c r="F121" s="20">
        <v>6724.2</v>
      </c>
      <c r="G121" s="20">
        <v>6345.75</v>
      </c>
      <c r="H121" s="20">
        <v>3836.9</v>
      </c>
      <c r="I121" s="20">
        <v>3948.82147</v>
      </c>
      <c r="J121" s="20">
        <v>3259.6</v>
      </c>
      <c r="K121" s="20">
        <v>3089.86915</v>
      </c>
      <c r="L121" s="20">
        <v>823.194</v>
      </c>
      <c r="M121" s="20">
        <v>3130</v>
      </c>
      <c r="N121" s="20">
        <v>1800</v>
      </c>
      <c r="O121" s="20">
        <v>1715.88</v>
      </c>
      <c r="P121" s="20">
        <v>0</v>
      </c>
    </row>
    <row r="122" spans="1:16" ht="15">
      <c r="A122" s="58"/>
      <c r="B122" s="61"/>
      <c r="C122" s="31" t="s">
        <v>7</v>
      </c>
      <c r="D122" s="36"/>
      <c r="E122" s="20">
        <f t="shared" si="33"/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</row>
    <row r="123" spans="1:16" ht="15" customHeight="1">
      <c r="A123" s="58"/>
      <c r="B123" s="61"/>
      <c r="C123" s="31" t="s">
        <v>35</v>
      </c>
      <c r="D123" s="36"/>
      <c r="E123" s="20">
        <f t="shared" si="33"/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</row>
    <row r="124" spans="1:16" ht="30">
      <c r="A124" s="59"/>
      <c r="B124" s="62"/>
      <c r="C124" s="31" t="s">
        <v>62</v>
      </c>
      <c r="D124" s="26"/>
      <c r="E124" s="20">
        <f t="shared" si="33"/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</row>
    <row r="125" spans="1:16" ht="15">
      <c r="A125" s="58" t="s">
        <v>54</v>
      </c>
      <c r="B125" s="60" t="s">
        <v>73</v>
      </c>
      <c r="C125" s="31" t="s">
        <v>31</v>
      </c>
      <c r="D125" s="41"/>
      <c r="E125" s="20">
        <f>SUM(F125:P125)</f>
        <v>2504869.8133083996</v>
      </c>
      <c r="F125" s="20">
        <f aca="true" t="shared" si="43" ref="F125:L125">F126+F129+F134+F135+F136</f>
        <v>854869.20161</v>
      </c>
      <c r="G125" s="20">
        <f t="shared" si="43"/>
        <v>297136.9503099999</v>
      </c>
      <c r="H125" s="20">
        <f t="shared" si="43"/>
        <v>247900.95721</v>
      </c>
      <c r="I125" s="20">
        <f t="shared" si="43"/>
        <v>545217.39255</v>
      </c>
      <c r="J125" s="20">
        <f t="shared" si="43"/>
        <v>74874.29922999999</v>
      </c>
      <c r="K125" s="20">
        <f t="shared" si="43"/>
        <v>75925.41025</v>
      </c>
      <c r="L125" s="20">
        <f t="shared" si="43"/>
        <v>85751.55212000002</v>
      </c>
      <c r="M125" s="20">
        <f>M126+M129+M134+M135+M136</f>
        <v>79473.61688999999</v>
      </c>
      <c r="N125" s="20">
        <f>N126+N129+N134+N135+N136</f>
        <v>81152.00845999998</v>
      </c>
      <c r="O125" s="20">
        <f>O126+O129+O134+O135+O136</f>
        <v>81552.16896</v>
      </c>
      <c r="P125" s="20">
        <f>P126+P129+P134+P135+P136</f>
        <v>81016.25571839999</v>
      </c>
    </row>
    <row r="126" spans="1:16" ht="15">
      <c r="A126" s="58"/>
      <c r="B126" s="61"/>
      <c r="C126" s="55" t="s">
        <v>76</v>
      </c>
      <c r="D126" s="36"/>
      <c r="E126" s="20">
        <f t="shared" si="33"/>
        <v>76197.8918</v>
      </c>
      <c r="F126" s="20">
        <f>SUM(F127:F128)</f>
        <v>19730.73</v>
      </c>
      <c r="G126" s="20">
        <f aca="true" t="shared" si="44" ref="G126:L126">SUM(G127:G128)</f>
        <v>12216.613800000001</v>
      </c>
      <c r="H126" s="20">
        <f t="shared" si="44"/>
        <v>1652.8</v>
      </c>
      <c r="I126" s="20">
        <f t="shared" si="44"/>
        <v>35691.7</v>
      </c>
      <c r="J126" s="20">
        <f t="shared" si="44"/>
        <v>1697</v>
      </c>
      <c r="K126" s="20">
        <f t="shared" si="44"/>
        <v>1844.1000000000001</v>
      </c>
      <c r="L126" s="20">
        <f t="shared" si="44"/>
        <v>815.8</v>
      </c>
      <c r="M126" s="20">
        <f>SUM(M127:M128)</f>
        <v>724.7</v>
      </c>
      <c r="N126" s="20">
        <f>SUM(N127:N128)</f>
        <v>728.4</v>
      </c>
      <c r="O126" s="20">
        <f>SUM(O127:O128)</f>
        <v>741.2</v>
      </c>
      <c r="P126" s="20">
        <f>SUM(P127:P128)</f>
        <v>354.848</v>
      </c>
    </row>
    <row r="127" spans="1:16" ht="15">
      <c r="A127" s="58"/>
      <c r="B127" s="61"/>
      <c r="C127" s="56"/>
      <c r="D127" s="36" t="s">
        <v>37</v>
      </c>
      <c r="E127" s="20">
        <f t="shared" si="33"/>
        <v>72775.67983</v>
      </c>
      <c r="F127" s="20">
        <f>F139+F148+F157+F163+F169+F175+F181+F187+F193</f>
        <v>19730.73</v>
      </c>
      <c r="G127" s="20">
        <f aca="true" t="shared" si="45" ref="G127:M127">G139+G148+G157+G163+G169+G175+G181+G187+G193</f>
        <v>12216.613800000001</v>
      </c>
      <c r="H127" s="20">
        <f t="shared" si="45"/>
        <v>1652.8</v>
      </c>
      <c r="I127" s="20">
        <f t="shared" si="45"/>
        <v>35429.23603</v>
      </c>
      <c r="J127" s="20">
        <f t="shared" si="45"/>
        <v>502</v>
      </c>
      <c r="K127" s="20">
        <f t="shared" si="45"/>
        <v>1541.9</v>
      </c>
      <c r="L127" s="20">
        <f t="shared" si="45"/>
        <v>502.4</v>
      </c>
      <c r="M127" s="20">
        <f t="shared" si="45"/>
        <v>400</v>
      </c>
      <c r="N127" s="20">
        <f>N139+N148+N157+N163+N169+N175+N181+N187+N193</f>
        <v>400</v>
      </c>
      <c r="O127" s="20">
        <f>O139+O148+O157+O163+O169+O175+O181+O187+O193</f>
        <v>400</v>
      </c>
      <c r="P127" s="20">
        <f>P139+P148+P157+P163+P169+P175+P181+P187+P193</f>
        <v>0</v>
      </c>
    </row>
    <row r="128" spans="1:16" ht="15">
      <c r="A128" s="58"/>
      <c r="B128" s="61"/>
      <c r="C128" s="57"/>
      <c r="D128" s="36" t="s">
        <v>78</v>
      </c>
      <c r="E128" s="20">
        <f>SUM(F128:P128)</f>
        <v>3422.21197</v>
      </c>
      <c r="F128" s="20">
        <f>F140</f>
        <v>0</v>
      </c>
      <c r="G128" s="20">
        <f aca="true" t="shared" si="46" ref="G128:L128">G140</f>
        <v>0</v>
      </c>
      <c r="H128" s="20">
        <f t="shared" si="46"/>
        <v>0</v>
      </c>
      <c r="I128" s="20">
        <f t="shared" si="46"/>
        <v>262.46397</v>
      </c>
      <c r="J128" s="20">
        <f t="shared" si="46"/>
        <v>1195</v>
      </c>
      <c r="K128" s="20">
        <f t="shared" si="46"/>
        <v>302.2</v>
      </c>
      <c r="L128" s="20">
        <f t="shared" si="46"/>
        <v>313.4</v>
      </c>
      <c r="M128" s="20">
        <f>M140</f>
        <v>324.7</v>
      </c>
      <c r="N128" s="20">
        <f>N140</f>
        <v>328.4</v>
      </c>
      <c r="O128" s="20">
        <f>O140</f>
        <v>341.2</v>
      </c>
      <c r="P128" s="20">
        <f>P140</f>
        <v>354.848</v>
      </c>
    </row>
    <row r="129" spans="1:16" ht="15">
      <c r="A129" s="58"/>
      <c r="B129" s="61"/>
      <c r="C129" s="60" t="s">
        <v>61</v>
      </c>
      <c r="D129" s="36"/>
      <c r="E129" s="20">
        <f t="shared" si="33"/>
        <v>2411894.6380884</v>
      </c>
      <c r="F129" s="20">
        <f>SUM(F130:F133)</f>
        <v>829975.4931900001</v>
      </c>
      <c r="G129" s="20">
        <f aca="true" t="shared" si="47" ref="G129:L129">SUM(G130:G133)</f>
        <v>282933.73650999996</v>
      </c>
      <c r="H129" s="20">
        <f t="shared" si="47"/>
        <v>244504.09321</v>
      </c>
      <c r="I129" s="20">
        <f t="shared" si="47"/>
        <v>507640.15355</v>
      </c>
      <c r="J129" s="20">
        <f t="shared" si="47"/>
        <v>72129.19722999999</v>
      </c>
      <c r="K129" s="20">
        <f t="shared" si="47"/>
        <v>73381.31025</v>
      </c>
      <c r="L129" s="20">
        <f t="shared" si="47"/>
        <v>84185.75212000002</v>
      </c>
      <c r="M129" s="20">
        <f>SUM(M130:M133)</f>
        <v>77948.91689</v>
      </c>
      <c r="N129" s="20">
        <f>SUM(N130:N133)</f>
        <v>79523.60845999999</v>
      </c>
      <c r="O129" s="20">
        <f>SUM(O130:O133)</f>
        <v>79910.96896</v>
      </c>
      <c r="P129" s="20">
        <f>SUM(P130:P133)</f>
        <v>79761.40771839999</v>
      </c>
    </row>
    <row r="130" spans="1:16" ht="15">
      <c r="A130" s="58"/>
      <c r="B130" s="61"/>
      <c r="C130" s="60"/>
      <c r="D130" s="36" t="s">
        <v>37</v>
      </c>
      <c r="E130" s="20">
        <f>SUM(F130:P130)</f>
        <v>1626329.8567684</v>
      </c>
      <c r="F130" s="20">
        <f>F142+F150+F158+F164+F170+F176+F182+F188+F194</f>
        <v>757025.5730000001</v>
      </c>
      <c r="G130" s="20">
        <f aca="true" t="shared" si="48" ref="G130:M130">G142+G150+G158+G164+G170+G176+G182+G188+G194</f>
        <v>206151.73651</v>
      </c>
      <c r="H130" s="20">
        <f t="shared" si="48"/>
        <v>101990.75418999999</v>
      </c>
      <c r="I130" s="20">
        <f t="shared" si="48"/>
        <v>85111.20547999999</v>
      </c>
      <c r="J130" s="20">
        <f t="shared" si="48"/>
        <v>62986.52273</v>
      </c>
      <c r="K130" s="20">
        <f t="shared" si="48"/>
        <v>64197.41025</v>
      </c>
      <c r="L130" s="20">
        <f t="shared" si="48"/>
        <v>74474.31258000001</v>
      </c>
      <c r="M130" s="20">
        <f t="shared" si="48"/>
        <v>67979.91689</v>
      </c>
      <c r="N130" s="20">
        <f>N142+N150+N158+N164+N170+N176+N182+N188+N194</f>
        <v>68749.60845999999</v>
      </c>
      <c r="O130" s="20">
        <f>O142+O150+O158+O164+O170+O176+O182+O188+O194</f>
        <v>69121.96896</v>
      </c>
      <c r="P130" s="20">
        <f>P142+P150+P158+P164+P170+P176+P182+P188+P194</f>
        <v>68540.8477184</v>
      </c>
    </row>
    <row r="131" spans="1:16" ht="15">
      <c r="A131" s="58"/>
      <c r="B131" s="61"/>
      <c r="C131" s="60"/>
      <c r="D131" s="36" t="s">
        <v>36</v>
      </c>
      <c r="E131" s="20">
        <f t="shared" si="33"/>
        <v>664351.55981</v>
      </c>
      <c r="F131" s="20">
        <f aca="true" t="shared" si="49" ref="F131:L131">F152</f>
        <v>72949.92019</v>
      </c>
      <c r="G131" s="20">
        <f t="shared" si="49"/>
        <v>76782</v>
      </c>
      <c r="H131" s="20">
        <f t="shared" si="49"/>
        <v>96560.33902</v>
      </c>
      <c r="I131" s="20">
        <f>I152</f>
        <v>418059.30059999996</v>
      </c>
      <c r="J131" s="20">
        <f t="shared" si="49"/>
        <v>0</v>
      </c>
      <c r="K131" s="20">
        <f t="shared" si="49"/>
        <v>0</v>
      </c>
      <c r="L131" s="20">
        <f t="shared" si="49"/>
        <v>0</v>
      </c>
      <c r="M131" s="20">
        <f>M152</f>
        <v>0</v>
      </c>
      <c r="N131" s="20">
        <f>N152</f>
        <v>0</v>
      </c>
      <c r="O131" s="20">
        <f>O152</f>
        <v>0</v>
      </c>
      <c r="P131" s="20">
        <f>P152</f>
        <v>0</v>
      </c>
    </row>
    <row r="132" spans="1:16" ht="15">
      <c r="A132" s="58"/>
      <c r="B132" s="61"/>
      <c r="C132" s="60"/>
      <c r="D132" s="36" t="s">
        <v>78</v>
      </c>
      <c r="E132" s="20">
        <f t="shared" si="33"/>
        <v>75260.22151</v>
      </c>
      <c r="F132" s="20">
        <f>F143</f>
        <v>0</v>
      </c>
      <c r="G132" s="20">
        <f aca="true" t="shared" si="50" ref="G132:L132">G143</f>
        <v>0</v>
      </c>
      <c r="H132" s="20">
        <f t="shared" si="50"/>
        <v>0</v>
      </c>
      <c r="I132" s="20">
        <f t="shared" si="50"/>
        <v>4469.64747</v>
      </c>
      <c r="J132" s="20">
        <f t="shared" si="50"/>
        <v>9142.6745</v>
      </c>
      <c r="K132" s="20">
        <f t="shared" si="50"/>
        <v>9183.9</v>
      </c>
      <c r="L132" s="20">
        <f t="shared" si="50"/>
        <v>9711.43954</v>
      </c>
      <c r="M132" s="20">
        <f>M143</f>
        <v>9969</v>
      </c>
      <c r="N132" s="20">
        <f>N143</f>
        <v>10774</v>
      </c>
      <c r="O132" s="20">
        <f>O143</f>
        <v>10789</v>
      </c>
      <c r="P132" s="20">
        <f>P143</f>
        <v>11220.56</v>
      </c>
    </row>
    <row r="133" spans="1:16" ht="15">
      <c r="A133" s="58"/>
      <c r="B133" s="61"/>
      <c r="C133" s="64"/>
      <c r="D133" s="36" t="s">
        <v>68</v>
      </c>
      <c r="E133" s="20">
        <f t="shared" si="33"/>
        <v>45953</v>
      </c>
      <c r="F133" s="20">
        <f>F151</f>
        <v>0</v>
      </c>
      <c r="G133" s="20">
        <f aca="true" t="shared" si="51" ref="G133:L133">G151</f>
        <v>0</v>
      </c>
      <c r="H133" s="20">
        <f t="shared" si="51"/>
        <v>45953</v>
      </c>
      <c r="I133" s="20">
        <f t="shared" si="51"/>
        <v>0</v>
      </c>
      <c r="J133" s="20">
        <f t="shared" si="51"/>
        <v>0</v>
      </c>
      <c r="K133" s="20">
        <f t="shared" si="51"/>
        <v>0</v>
      </c>
      <c r="L133" s="20">
        <f t="shared" si="51"/>
        <v>0</v>
      </c>
      <c r="M133" s="20">
        <f>M151</f>
        <v>0</v>
      </c>
      <c r="N133" s="20">
        <f>N151</f>
        <v>0</v>
      </c>
      <c r="O133" s="20">
        <f>O151</f>
        <v>0</v>
      </c>
      <c r="P133" s="20">
        <f>P151</f>
        <v>0</v>
      </c>
    </row>
    <row r="134" spans="1:16" ht="15">
      <c r="A134" s="58"/>
      <c r="B134" s="61"/>
      <c r="C134" s="31" t="s">
        <v>7</v>
      </c>
      <c r="D134" s="36"/>
      <c r="E134" s="20">
        <f t="shared" si="33"/>
        <v>8028.599999999999</v>
      </c>
      <c r="F134" s="20">
        <f>F144+F153+F159+F165+F171+F177+F183+F189+F195</f>
        <v>4497.017</v>
      </c>
      <c r="G134" s="20">
        <f aca="true" t="shared" si="52" ref="G134:P136">G144+G153+G159+G165+G171+G177+G183+G189+G195</f>
        <v>1365</v>
      </c>
      <c r="H134" s="20">
        <f t="shared" si="52"/>
        <v>1169.021</v>
      </c>
      <c r="I134" s="20">
        <f t="shared" si="52"/>
        <v>997.562</v>
      </c>
      <c r="J134" s="20">
        <f t="shared" si="52"/>
        <v>0</v>
      </c>
      <c r="K134" s="20">
        <f t="shared" si="52"/>
        <v>0</v>
      </c>
      <c r="L134" s="20">
        <f t="shared" si="52"/>
        <v>0</v>
      </c>
      <c r="M134" s="20">
        <f t="shared" si="52"/>
        <v>0</v>
      </c>
      <c r="N134" s="20">
        <f t="shared" si="52"/>
        <v>0</v>
      </c>
      <c r="O134" s="20">
        <f t="shared" si="52"/>
        <v>0</v>
      </c>
      <c r="P134" s="20">
        <f t="shared" si="52"/>
        <v>0</v>
      </c>
    </row>
    <row r="135" spans="1:16" ht="15" customHeight="1">
      <c r="A135" s="58"/>
      <c r="B135" s="61"/>
      <c r="C135" s="31" t="s">
        <v>35</v>
      </c>
      <c r="D135" s="36"/>
      <c r="E135" s="20">
        <f t="shared" si="33"/>
        <v>8748.683420000001</v>
      </c>
      <c r="F135" s="20">
        <f>F145+F154+F160+F166+F172+F178+F184+F190+F196</f>
        <v>665.96142</v>
      </c>
      <c r="G135" s="20">
        <f t="shared" si="52"/>
        <v>621.6</v>
      </c>
      <c r="H135" s="20">
        <f t="shared" si="52"/>
        <v>575.043</v>
      </c>
      <c r="I135" s="20">
        <f t="shared" si="52"/>
        <v>887.977</v>
      </c>
      <c r="J135" s="20">
        <f t="shared" si="52"/>
        <v>1048.102</v>
      </c>
      <c r="K135" s="20">
        <f t="shared" si="52"/>
        <v>700</v>
      </c>
      <c r="L135" s="20">
        <f t="shared" si="52"/>
        <v>750</v>
      </c>
      <c r="M135" s="20">
        <f t="shared" si="52"/>
        <v>800</v>
      </c>
      <c r="N135" s="20">
        <f t="shared" si="52"/>
        <v>900</v>
      </c>
      <c r="O135" s="20">
        <f t="shared" si="52"/>
        <v>900</v>
      </c>
      <c r="P135" s="20">
        <f t="shared" si="52"/>
        <v>900</v>
      </c>
    </row>
    <row r="136" spans="1:16" ht="30">
      <c r="A136" s="59"/>
      <c r="B136" s="62"/>
      <c r="C136" s="31" t="s">
        <v>62</v>
      </c>
      <c r="D136" s="26"/>
      <c r="E136" s="20">
        <f t="shared" si="33"/>
        <v>0</v>
      </c>
      <c r="F136" s="20">
        <f>F146+F155+F161+F167+F173+F179+F185+F191+F197</f>
        <v>0</v>
      </c>
      <c r="G136" s="20">
        <f t="shared" si="52"/>
        <v>0</v>
      </c>
      <c r="H136" s="20">
        <f t="shared" si="52"/>
        <v>0</v>
      </c>
      <c r="I136" s="20">
        <f t="shared" si="52"/>
        <v>0</v>
      </c>
      <c r="J136" s="20">
        <f t="shared" si="52"/>
        <v>0</v>
      </c>
      <c r="K136" s="20">
        <f t="shared" si="52"/>
        <v>0</v>
      </c>
      <c r="L136" s="20">
        <f t="shared" si="52"/>
        <v>0</v>
      </c>
      <c r="M136" s="20">
        <f t="shared" si="52"/>
        <v>0</v>
      </c>
      <c r="N136" s="20">
        <f t="shared" si="52"/>
        <v>0</v>
      </c>
      <c r="O136" s="20">
        <f t="shared" si="52"/>
        <v>0</v>
      </c>
      <c r="P136" s="20">
        <f t="shared" si="52"/>
        <v>0</v>
      </c>
    </row>
    <row r="137" spans="1:16" ht="15">
      <c r="A137" s="58" t="s">
        <v>64</v>
      </c>
      <c r="B137" s="63" t="s">
        <v>69</v>
      </c>
      <c r="C137" s="31" t="s">
        <v>31</v>
      </c>
      <c r="D137" s="26"/>
      <c r="E137" s="20">
        <f t="shared" si="33"/>
        <v>482783.82633</v>
      </c>
      <c r="F137" s="20">
        <f aca="true" t="shared" si="53" ref="F137:L137">F138+F141+F144+F145+F146</f>
        <v>40706.98515</v>
      </c>
      <c r="G137" s="20">
        <f t="shared" si="53"/>
        <v>32034.784</v>
      </c>
      <c r="H137" s="20">
        <f t="shared" si="53"/>
        <v>35275.3</v>
      </c>
      <c r="I137" s="20">
        <f t="shared" si="53"/>
        <v>40988.547470000005</v>
      </c>
      <c r="J137" s="20">
        <f t="shared" si="53"/>
        <v>46293.741</v>
      </c>
      <c r="K137" s="20">
        <f t="shared" si="53"/>
        <v>45751.9</v>
      </c>
      <c r="L137" s="20">
        <f t="shared" si="53"/>
        <v>48559.50671</v>
      </c>
      <c r="M137" s="20">
        <f>M138+M141+M144+M145+M146</f>
        <v>47192.549999999996</v>
      </c>
      <c r="N137" s="20">
        <f>N138+N141+N144+N145+N146</f>
        <v>48001.25</v>
      </c>
      <c r="O137" s="20">
        <f>O138+O141+O144+O145+O146</f>
        <v>48029.049999999996</v>
      </c>
      <c r="P137" s="20">
        <f>P138+P141+P144+P145+P146</f>
        <v>49950.21199999999</v>
      </c>
    </row>
    <row r="138" spans="1:16" ht="15">
      <c r="A138" s="65"/>
      <c r="B138" s="63"/>
      <c r="C138" s="55" t="s">
        <v>76</v>
      </c>
      <c r="D138" s="26"/>
      <c r="E138" s="20">
        <f t="shared" si="33"/>
        <v>8547.748</v>
      </c>
      <c r="F138" s="20">
        <f aca="true" t="shared" si="54" ref="F138:L138">SUM(F139:F140)</f>
        <v>1060</v>
      </c>
      <c r="G138" s="20">
        <f t="shared" si="54"/>
        <v>981.2</v>
      </c>
      <c r="H138" s="20">
        <f t="shared" si="54"/>
        <v>1116.8</v>
      </c>
      <c r="I138" s="20">
        <f t="shared" si="54"/>
        <v>1192</v>
      </c>
      <c r="J138" s="20">
        <f t="shared" si="54"/>
        <v>1195</v>
      </c>
      <c r="K138" s="20">
        <f t="shared" si="54"/>
        <v>1340.2</v>
      </c>
      <c r="L138" s="20">
        <f t="shared" si="54"/>
        <v>313.4</v>
      </c>
      <c r="M138" s="20">
        <f>SUM(M139:M140)</f>
        <v>324.7</v>
      </c>
      <c r="N138" s="20">
        <f>SUM(N139:N140)</f>
        <v>328.4</v>
      </c>
      <c r="O138" s="20">
        <f>SUM(O139:O140)</f>
        <v>341.2</v>
      </c>
      <c r="P138" s="20">
        <f>SUM(P139:P140)</f>
        <v>354.848</v>
      </c>
    </row>
    <row r="139" spans="1:16" ht="15">
      <c r="A139" s="65"/>
      <c r="B139" s="63"/>
      <c r="C139" s="56"/>
      <c r="D139" s="26">
        <v>816</v>
      </c>
      <c r="E139" s="20">
        <f t="shared" si="33"/>
        <v>5125.53603</v>
      </c>
      <c r="F139" s="20">
        <v>1060</v>
      </c>
      <c r="G139" s="20">
        <v>981.2</v>
      </c>
      <c r="H139" s="20">
        <v>1116.8</v>
      </c>
      <c r="I139" s="20">
        <v>929.53603</v>
      </c>
      <c r="J139" s="20">
        <v>0</v>
      </c>
      <c r="K139" s="20">
        <v>1038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</row>
    <row r="140" spans="1:16" ht="15">
      <c r="A140" s="65"/>
      <c r="B140" s="63"/>
      <c r="C140" s="57"/>
      <c r="D140" s="26">
        <v>856</v>
      </c>
      <c r="E140" s="20">
        <f t="shared" si="33"/>
        <v>3422.21197</v>
      </c>
      <c r="F140" s="20">
        <v>0</v>
      </c>
      <c r="G140" s="20">
        <v>0</v>
      </c>
      <c r="H140" s="20">
        <v>0</v>
      </c>
      <c r="I140" s="20">
        <v>262.46397</v>
      </c>
      <c r="J140" s="20">
        <v>1195</v>
      </c>
      <c r="K140" s="20">
        <v>302.2</v>
      </c>
      <c r="L140" s="20">
        <v>313.4</v>
      </c>
      <c r="M140" s="20">
        <v>324.7</v>
      </c>
      <c r="N140" s="20">
        <v>328.4</v>
      </c>
      <c r="O140" s="20">
        <v>341.2</v>
      </c>
      <c r="P140" s="20">
        <f>O140*1.04</f>
        <v>354.848</v>
      </c>
    </row>
    <row r="141" spans="1:16" ht="15">
      <c r="A141" s="65"/>
      <c r="B141" s="63"/>
      <c r="C141" s="55" t="s">
        <v>77</v>
      </c>
      <c r="D141" s="26"/>
      <c r="E141" s="20">
        <f t="shared" si="33"/>
        <v>470460.29217999993</v>
      </c>
      <c r="F141" s="20">
        <f aca="true" t="shared" si="55" ref="F141:L141">SUM(F142:F143)</f>
        <v>35871.199</v>
      </c>
      <c r="G141" s="20">
        <f t="shared" si="55"/>
        <v>31053.584</v>
      </c>
      <c r="H141" s="20">
        <f t="shared" si="55"/>
        <v>34158.5</v>
      </c>
      <c r="I141" s="20">
        <f t="shared" si="55"/>
        <v>39796.547470000005</v>
      </c>
      <c r="J141" s="20">
        <f t="shared" si="55"/>
        <v>45098.741</v>
      </c>
      <c r="K141" s="20">
        <f t="shared" si="55"/>
        <v>44411.700000000004</v>
      </c>
      <c r="L141" s="20">
        <f t="shared" si="55"/>
        <v>48246.10671</v>
      </c>
      <c r="M141" s="20">
        <f>SUM(M142:M143)</f>
        <v>46867.85</v>
      </c>
      <c r="N141" s="20">
        <f>SUM(N142:N143)</f>
        <v>47672.85</v>
      </c>
      <c r="O141" s="20">
        <f>SUM(O142:O143)</f>
        <v>47687.85</v>
      </c>
      <c r="P141" s="20">
        <f>SUM(P142:P143)</f>
        <v>49595.363999999994</v>
      </c>
    </row>
    <row r="142" spans="1:16" ht="15" customHeight="1">
      <c r="A142" s="65"/>
      <c r="B142" s="63"/>
      <c r="C142" s="56"/>
      <c r="D142" s="26">
        <v>816</v>
      </c>
      <c r="E142" s="20">
        <f aca="true" t="shared" si="56" ref="E142:E207">SUM(F142:P142)</f>
        <v>395200.0706699999</v>
      </c>
      <c r="F142" s="20">
        <v>35871.199</v>
      </c>
      <c r="G142" s="20">
        <v>31053.584</v>
      </c>
      <c r="H142" s="20">
        <v>34158.5</v>
      </c>
      <c r="I142" s="20">
        <v>35326.9</v>
      </c>
      <c r="J142" s="20">
        <v>35956.0665</v>
      </c>
      <c r="K142" s="20">
        <v>35227.8</v>
      </c>
      <c r="L142" s="20">
        <v>38534.66717</v>
      </c>
      <c r="M142" s="20">
        <v>36898.85</v>
      </c>
      <c r="N142" s="20">
        <v>36898.85</v>
      </c>
      <c r="O142" s="20">
        <v>36898.85</v>
      </c>
      <c r="P142" s="20">
        <f>O142*1.04</f>
        <v>38374.804</v>
      </c>
    </row>
    <row r="143" spans="1:16" ht="15" customHeight="1">
      <c r="A143" s="65"/>
      <c r="B143" s="63"/>
      <c r="C143" s="57"/>
      <c r="D143" s="26">
        <v>856</v>
      </c>
      <c r="E143" s="20">
        <f t="shared" si="56"/>
        <v>75260.22151</v>
      </c>
      <c r="F143" s="20">
        <v>0</v>
      </c>
      <c r="G143" s="20">
        <v>0</v>
      </c>
      <c r="H143" s="20">
        <v>0</v>
      </c>
      <c r="I143" s="20">
        <f>5408.37468-938.72721</f>
        <v>4469.64747</v>
      </c>
      <c r="J143" s="20">
        <v>9142.6745</v>
      </c>
      <c r="K143" s="20">
        <v>9183.9</v>
      </c>
      <c r="L143" s="20">
        <v>9711.43954</v>
      </c>
      <c r="M143" s="20">
        <v>9969</v>
      </c>
      <c r="N143" s="20">
        <v>10774</v>
      </c>
      <c r="O143" s="20">
        <v>10789</v>
      </c>
      <c r="P143" s="20">
        <f>O143*1.04</f>
        <v>11220.56</v>
      </c>
    </row>
    <row r="144" spans="1:16" ht="15">
      <c r="A144" s="65"/>
      <c r="B144" s="63"/>
      <c r="C144" s="31" t="s">
        <v>7</v>
      </c>
      <c r="D144" s="26"/>
      <c r="E144" s="20">
        <f t="shared" si="56"/>
        <v>3775.78615</v>
      </c>
      <c r="F144" s="20">
        <v>3775.78615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</row>
    <row r="145" spans="1:16" ht="18" customHeight="1">
      <c r="A145" s="65"/>
      <c r="B145" s="63"/>
      <c r="C145" s="31" t="s">
        <v>35</v>
      </c>
      <c r="D145" s="26"/>
      <c r="E145" s="20">
        <f t="shared" si="56"/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</row>
    <row r="146" spans="1:16" ht="30">
      <c r="A146" s="65"/>
      <c r="B146" s="63"/>
      <c r="C146" s="31" t="s">
        <v>62</v>
      </c>
      <c r="D146" s="26"/>
      <c r="E146" s="20">
        <f t="shared" si="56"/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</row>
    <row r="147" spans="1:16" ht="15">
      <c r="A147" s="58" t="s">
        <v>55</v>
      </c>
      <c r="B147" s="63" t="s">
        <v>65</v>
      </c>
      <c r="C147" s="31" t="s">
        <v>31</v>
      </c>
      <c r="D147" s="26"/>
      <c r="E147" s="20">
        <f t="shared" si="56"/>
        <v>1007329.06681</v>
      </c>
      <c r="F147" s="20">
        <f>F148+F152+F153+F154+F155</f>
        <v>92214.15104000001</v>
      </c>
      <c r="G147" s="20">
        <f>G148+G149+G153+G154</f>
        <v>247021.20251</v>
      </c>
      <c r="H147" s="20">
        <f>H148+H149+H153+H154</f>
        <v>191208.47720999998</v>
      </c>
      <c r="I147" s="20">
        <f aca="true" t="shared" si="57" ref="I147:P147">I148+I149+I153+I154+I155</f>
        <v>476885.23604999995</v>
      </c>
      <c r="J147" s="20">
        <f t="shared" si="57"/>
        <v>0</v>
      </c>
      <c r="K147" s="20">
        <f t="shared" si="57"/>
        <v>0</v>
      </c>
      <c r="L147" s="20">
        <f t="shared" si="57"/>
        <v>0</v>
      </c>
      <c r="M147" s="20">
        <f t="shared" si="57"/>
        <v>0</v>
      </c>
      <c r="N147" s="20">
        <f t="shared" si="57"/>
        <v>0</v>
      </c>
      <c r="O147" s="20">
        <f t="shared" si="57"/>
        <v>0</v>
      </c>
      <c r="P147" s="20">
        <f t="shared" si="57"/>
        <v>0</v>
      </c>
    </row>
    <row r="148" spans="1:16" ht="15">
      <c r="A148" s="65"/>
      <c r="B148" s="63"/>
      <c r="C148" s="31" t="s">
        <v>5</v>
      </c>
      <c r="D148" s="26"/>
      <c r="E148" s="20">
        <f t="shared" si="56"/>
        <v>63656.649999999994</v>
      </c>
      <c r="F148" s="20">
        <v>18543</v>
      </c>
      <c r="G148" s="20">
        <v>11084.45</v>
      </c>
      <c r="H148" s="42">
        <v>0</v>
      </c>
      <c r="I148" s="20">
        <f>3465+392.4+932.1+29239.7</f>
        <v>34029.2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</row>
    <row r="149" spans="1:16" ht="15">
      <c r="A149" s="65"/>
      <c r="B149" s="63"/>
      <c r="C149" s="60" t="s">
        <v>61</v>
      </c>
      <c r="D149" s="26"/>
      <c r="E149" s="20">
        <f t="shared" si="56"/>
        <v>1639200.27496</v>
      </c>
      <c r="F149" s="20">
        <f aca="true" t="shared" si="58" ref="F149:L149">F150+F151+F152</f>
        <v>772730.59219</v>
      </c>
      <c r="G149" s="20">
        <f t="shared" si="58"/>
        <v>234571.75251</v>
      </c>
      <c r="H149" s="20">
        <f t="shared" si="58"/>
        <v>190039.45620999997</v>
      </c>
      <c r="I149" s="20">
        <f>SUM(I150:I152)</f>
        <v>441858.47404999996</v>
      </c>
      <c r="J149" s="20">
        <f t="shared" si="58"/>
        <v>0</v>
      </c>
      <c r="K149" s="20">
        <f t="shared" si="58"/>
        <v>0</v>
      </c>
      <c r="L149" s="20">
        <f t="shared" si="58"/>
        <v>0</v>
      </c>
      <c r="M149" s="20">
        <f>M150+M151+M152</f>
        <v>0</v>
      </c>
      <c r="N149" s="20">
        <f>N150+N151+N152</f>
        <v>0</v>
      </c>
      <c r="O149" s="20">
        <f>O150+O151+O152</f>
        <v>0</v>
      </c>
      <c r="P149" s="20">
        <f>P150+P151+P152</f>
        <v>0</v>
      </c>
    </row>
    <row r="150" spans="1:16" ht="15">
      <c r="A150" s="65"/>
      <c r="B150" s="63"/>
      <c r="C150" s="60"/>
      <c r="D150" s="26">
        <v>816</v>
      </c>
      <c r="E150" s="20">
        <f t="shared" si="56"/>
        <v>928895.7151500001</v>
      </c>
      <c r="F150" s="20">
        <v>699780.672</v>
      </c>
      <c r="G150" s="20">
        <v>157789.75251</v>
      </c>
      <c r="H150" s="20">
        <v>47526.11719</v>
      </c>
      <c r="I150" s="20">
        <f>24613.71555-3465+3806.7079-392.4-932.1+168.25</f>
        <v>23799.173450000002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</row>
    <row r="151" spans="1:16" ht="15">
      <c r="A151" s="65"/>
      <c r="B151" s="63"/>
      <c r="C151" s="60"/>
      <c r="D151" s="26">
        <v>804</v>
      </c>
      <c r="E151" s="20">
        <f t="shared" si="56"/>
        <v>45953</v>
      </c>
      <c r="F151" s="20">
        <v>0</v>
      </c>
      <c r="G151" s="20">
        <v>0</v>
      </c>
      <c r="H151" s="20">
        <v>45953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</row>
    <row r="152" spans="1:16" ht="15">
      <c r="A152" s="65"/>
      <c r="B152" s="63"/>
      <c r="C152" s="64"/>
      <c r="D152" s="26">
        <v>812</v>
      </c>
      <c r="E152" s="20">
        <f t="shared" si="56"/>
        <v>664351.55981</v>
      </c>
      <c r="F152" s="20">
        <v>72949.92019</v>
      </c>
      <c r="G152" s="20">
        <v>76782</v>
      </c>
      <c r="H152" s="20">
        <v>96560.33902</v>
      </c>
      <c r="I152" s="20">
        <f>405305.1306+12754.17</f>
        <v>418059.30059999996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</row>
    <row r="153" spans="1:16" ht="15">
      <c r="A153" s="65"/>
      <c r="B153" s="63"/>
      <c r="C153" s="31" t="s">
        <v>7</v>
      </c>
      <c r="D153" s="26"/>
      <c r="E153" s="20">
        <f t="shared" si="56"/>
        <v>4252.81385</v>
      </c>
      <c r="F153" s="20">
        <v>721.23085</v>
      </c>
      <c r="G153" s="20">
        <v>1365</v>
      </c>
      <c r="H153" s="43">
        <f>754.567+414.454</f>
        <v>1169.021</v>
      </c>
      <c r="I153" s="20">
        <v>997.562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</row>
    <row r="154" spans="1:16" ht="17.25" customHeight="1">
      <c r="A154" s="65"/>
      <c r="B154" s="63"/>
      <c r="C154" s="31" t="s">
        <v>35</v>
      </c>
      <c r="D154" s="26"/>
      <c r="E154" s="20">
        <f t="shared" si="56"/>
        <v>0</v>
      </c>
      <c r="F154" s="20">
        <v>0</v>
      </c>
      <c r="G154" s="20">
        <v>0</v>
      </c>
      <c r="H154" s="42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</row>
    <row r="155" spans="1:16" ht="30">
      <c r="A155" s="65"/>
      <c r="B155" s="63"/>
      <c r="C155" s="31" t="s">
        <v>62</v>
      </c>
      <c r="D155" s="26"/>
      <c r="E155" s="20">
        <f t="shared" si="56"/>
        <v>0</v>
      </c>
      <c r="F155" s="20">
        <v>0</v>
      </c>
      <c r="G155" s="20">
        <v>0</v>
      </c>
      <c r="H155" s="42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</row>
    <row r="156" spans="1:16" ht="15">
      <c r="A156" s="58" t="s">
        <v>57</v>
      </c>
      <c r="B156" s="60" t="s">
        <v>74</v>
      </c>
      <c r="C156" s="31" t="s">
        <v>31</v>
      </c>
      <c r="D156" s="26">
        <v>816</v>
      </c>
      <c r="E156" s="20">
        <f t="shared" si="56"/>
        <v>225634.66598</v>
      </c>
      <c r="F156" s="20">
        <f aca="true" t="shared" si="59" ref="F156:K156">F157+F158+F159+F160+F161</f>
        <v>14873.663419999999</v>
      </c>
      <c r="G156" s="20">
        <f t="shared" si="59"/>
        <v>15816</v>
      </c>
      <c r="H156" s="20">
        <f t="shared" si="59"/>
        <v>17902.440000000002</v>
      </c>
      <c r="I156" s="20">
        <f t="shared" si="59"/>
        <v>19120.676499999998</v>
      </c>
      <c r="J156" s="20">
        <f t="shared" si="59"/>
        <v>18251.97039</v>
      </c>
      <c r="K156" s="20">
        <f t="shared" si="59"/>
        <v>21145.59461</v>
      </c>
      <c r="L156" s="20">
        <f>L157+L158+L159+L160+L161</f>
        <v>22254.97362</v>
      </c>
      <c r="M156" s="20">
        <f>M157+M158+M159+M160+M161</f>
        <v>24116.496</v>
      </c>
      <c r="N156" s="20">
        <f>N157+N158+N159+N160+N161</f>
        <v>23717.606</v>
      </c>
      <c r="O156" s="20">
        <f>O157+O158+O159+O160+O161</f>
        <v>23964.336</v>
      </c>
      <c r="P156" s="20">
        <f>P157+P158+P159+P160+P161</f>
        <v>24470.90944</v>
      </c>
    </row>
    <row r="157" spans="1:16" ht="15">
      <c r="A157" s="58"/>
      <c r="B157" s="60"/>
      <c r="C157" s="31" t="s">
        <v>5</v>
      </c>
      <c r="D157" s="26"/>
      <c r="E157" s="20">
        <f t="shared" si="56"/>
        <v>3200</v>
      </c>
      <c r="F157" s="20">
        <v>0</v>
      </c>
      <c r="G157" s="20">
        <v>0</v>
      </c>
      <c r="H157" s="20">
        <v>400</v>
      </c>
      <c r="I157" s="20">
        <v>400</v>
      </c>
      <c r="J157" s="20">
        <v>400</v>
      </c>
      <c r="K157" s="20">
        <v>400</v>
      </c>
      <c r="L157" s="20">
        <v>400</v>
      </c>
      <c r="M157" s="20">
        <v>400</v>
      </c>
      <c r="N157" s="20">
        <v>400</v>
      </c>
      <c r="O157" s="20">
        <v>400</v>
      </c>
      <c r="P157" s="20">
        <v>0</v>
      </c>
    </row>
    <row r="158" spans="1:16" ht="15">
      <c r="A158" s="58"/>
      <c r="B158" s="60"/>
      <c r="C158" s="31" t="s">
        <v>6</v>
      </c>
      <c r="D158" s="26"/>
      <c r="E158" s="20">
        <f t="shared" si="56"/>
        <v>213685.98256</v>
      </c>
      <c r="F158" s="20">
        <v>14207.702</v>
      </c>
      <c r="G158" s="20">
        <v>15194.4</v>
      </c>
      <c r="H158" s="20">
        <v>16927.397</v>
      </c>
      <c r="I158" s="20">
        <v>17832.6995</v>
      </c>
      <c r="J158" s="20">
        <v>16803.86839</v>
      </c>
      <c r="K158" s="20">
        <v>20045.59461</v>
      </c>
      <c r="L158" s="20">
        <v>21104.97362</v>
      </c>
      <c r="M158" s="20">
        <v>22916.496</v>
      </c>
      <c r="N158" s="20">
        <v>22417.606</v>
      </c>
      <c r="O158" s="20">
        <v>22664.336</v>
      </c>
      <c r="P158" s="20">
        <f>O158*1.04</f>
        <v>23570.90944</v>
      </c>
    </row>
    <row r="159" spans="1:16" ht="15">
      <c r="A159" s="58"/>
      <c r="B159" s="60"/>
      <c r="C159" s="31" t="s">
        <v>7</v>
      </c>
      <c r="D159" s="26"/>
      <c r="E159" s="20">
        <f t="shared" si="56"/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</row>
    <row r="160" spans="1:16" ht="17.25" customHeight="1">
      <c r="A160" s="58"/>
      <c r="B160" s="60"/>
      <c r="C160" s="31" t="s">
        <v>35</v>
      </c>
      <c r="D160" s="26"/>
      <c r="E160" s="20">
        <f t="shared" si="56"/>
        <v>8748.683420000001</v>
      </c>
      <c r="F160" s="20">
        <v>665.96142</v>
      </c>
      <c r="G160" s="20">
        <v>621.6</v>
      </c>
      <c r="H160" s="20">
        <v>575.043</v>
      </c>
      <c r="I160" s="20">
        <v>887.977</v>
      </c>
      <c r="J160" s="20">
        <v>1048.102</v>
      </c>
      <c r="K160" s="20">
        <v>700</v>
      </c>
      <c r="L160" s="20">
        <v>750</v>
      </c>
      <c r="M160" s="20">
        <v>800</v>
      </c>
      <c r="N160" s="20">
        <v>900</v>
      </c>
      <c r="O160" s="20">
        <v>900</v>
      </c>
      <c r="P160" s="20">
        <f>N160</f>
        <v>900</v>
      </c>
    </row>
    <row r="161" spans="1:16" ht="30">
      <c r="A161" s="59"/>
      <c r="B161" s="60"/>
      <c r="C161" s="31" t="s">
        <v>62</v>
      </c>
      <c r="D161" s="26"/>
      <c r="E161" s="20">
        <f t="shared" si="56"/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</row>
    <row r="162" spans="1:16" ht="15">
      <c r="A162" s="58" t="s">
        <v>58</v>
      </c>
      <c r="B162" s="60" t="s">
        <v>75</v>
      </c>
      <c r="C162" s="31" t="s">
        <v>31</v>
      </c>
      <c r="D162" s="32">
        <v>816</v>
      </c>
      <c r="E162" s="20">
        <f t="shared" si="56"/>
        <v>20560.863218399998</v>
      </c>
      <c r="F162" s="20">
        <f aca="true" t="shared" si="60" ref="F162:K162">F163+F164+F165+F166</f>
        <v>7293.73</v>
      </c>
      <c r="G162" s="20">
        <f t="shared" si="60"/>
        <v>150.9638</v>
      </c>
      <c r="H162" s="20">
        <f t="shared" si="60"/>
        <v>2136</v>
      </c>
      <c r="I162" s="20">
        <f t="shared" si="60"/>
        <v>1591.779</v>
      </c>
      <c r="J162" s="20">
        <f t="shared" si="60"/>
        <v>1617.49984</v>
      </c>
      <c r="K162" s="20">
        <f t="shared" si="60"/>
        <v>1852.62687</v>
      </c>
      <c r="L162" s="20">
        <f>L163+L164+L165+L166</f>
        <v>2090.63152</v>
      </c>
      <c r="M162" s="20">
        <f>M163+M164+M165+M166</f>
        <v>1630.64249</v>
      </c>
      <c r="N162" s="20">
        <f>N163+N164+N165+N166</f>
        <v>806.15246</v>
      </c>
      <c r="O162" s="20">
        <f>O163+O164+O165+O166</f>
        <v>681.78296</v>
      </c>
      <c r="P162" s="20">
        <f>P163+P164+P165+P166</f>
        <v>709.0542784</v>
      </c>
    </row>
    <row r="163" spans="1:16" ht="15">
      <c r="A163" s="58"/>
      <c r="B163" s="61"/>
      <c r="C163" s="31" t="s">
        <v>5</v>
      </c>
      <c r="D163" s="36"/>
      <c r="E163" s="20">
        <f t="shared" si="56"/>
        <v>793.4938</v>
      </c>
      <c r="F163" s="20">
        <v>127.73</v>
      </c>
      <c r="G163" s="20">
        <v>150.9638</v>
      </c>
      <c r="H163" s="20">
        <v>136</v>
      </c>
      <c r="I163" s="20">
        <v>70.5</v>
      </c>
      <c r="J163" s="20">
        <v>102</v>
      </c>
      <c r="K163" s="20">
        <v>103.9</v>
      </c>
      <c r="L163" s="20">
        <v>102.4</v>
      </c>
      <c r="M163" s="20">
        <v>0</v>
      </c>
      <c r="N163" s="20">
        <v>0</v>
      </c>
      <c r="O163" s="20">
        <v>0</v>
      </c>
      <c r="P163" s="20">
        <v>0</v>
      </c>
    </row>
    <row r="164" spans="1:16" ht="15">
      <c r="A164" s="58"/>
      <c r="B164" s="61"/>
      <c r="C164" s="31" t="s">
        <v>6</v>
      </c>
      <c r="D164" s="36"/>
      <c r="E164" s="20">
        <f t="shared" si="56"/>
        <v>19767.3694184</v>
      </c>
      <c r="F164" s="20">
        <v>7166</v>
      </c>
      <c r="G164" s="20">
        <v>0</v>
      </c>
      <c r="H164" s="20">
        <v>2000</v>
      </c>
      <c r="I164" s="20">
        <f>100+900+500+21.279</f>
        <v>1521.279</v>
      </c>
      <c r="J164" s="20">
        <v>1515.49984</v>
      </c>
      <c r="K164" s="20">
        <v>1748.72687</v>
      </c>
      <c r="L164" s="20">
        <v>1988.2315199999998</v>
      </c>
      <c r="M164" s="20">
        <v>1630.64249</v>
      </c>
      <c r="N164" s="20">
        <v>806.15246</v>
      </c>
      <c r="O164" s="20">
        <v>681.78296</v>
      </c>
      <c r="P164" s="20">
        <f>O164*1.04</f>
        <v>709.0542784</v>
      </c>
    </row>
    <row r="165" spans="1:16" ht="15">
      <c r="A165" s="58"/>
      <c r="B165" s="61"/>
      <c r="C165" s="31" t="s">
        <v>7</v>
      </c>
      <c r="D165" s="36"/>
      <c r="E165" s="20">
        <f t="shared" si="56"/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</row>
    <row r="166" spans="1:16" ht="16.5" customHeight="1">
      <c r="A166" s="58"/>
      <c r="B166" s="61"/>
      <c r="C166" s="31" t="s">
        <v>35</v>
      </c>
      <c r="D166" s="36"/>
      <c r="E166" s="20">
        <f t="shared" si="56"/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</row>
    <row r="167" spans="1:16" ht="30">
      <c r="A167" s="59"/>
      <c r="B167" s="62"/>
      <c r="C167" s="31" t="s">
        <v>62</v>
      </c>
      <c r="D167" s="26"/>
      <c r="E167" s="20">
        <f t="shared" si="56"/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</row>
    <row r="168" spans="1:16" ht="15">
      <c r="A168" s="58" t="s">
        <v>63</v>
      </c>
      <c r="B168" s="60" t="s">
        <v>92</v>
      </c>
      <c r="C168" s="31" t="s">
        <v>31</v>
      </c>
      <c r="D168" s="32">
        <v>816</v>
      </c>
      <c r="E168" s="20">
        <f t="shared" si="56"/>
        <v>788.9</v>
      </c>
      <c r="F168" s="20">
        <f aca="true" t="shared" si="61" ref="F168:L168">F169+F170+F171+F172</f>
        <v>0</v>
      </c>
      <c r="G168" s="20">
        <f t="shared" si="61"/>
        <v>90</v>
      </c>
      <c r="H168" s="20">
        <f t="shared" si="61"/>
        <v>98.5</v>
      </c>
      <c r="I168" s="20">
        <f t="shared" si="61"/>
        <v>67.5</v>
      </c>
      <c r="J168" s="20">
        <f t="shared" si="61"/>
        <v>100</v>
      </c>
      <c r="K168" s="20">
        <f t="shared" si="61"/>
        <v>84.9</v>
      </c>
      <c r="L168" s="20">
        <f t="shared" si="61"/>
        <v>48</v>
      </c>
      <c r="M168" s="20">
        <f>M169+M170+M171+M172</f>
        <v>100</v>
      </c>
      <c r="N168" s="20">
        <f>N169+N170+N171+N172</f>
        <v>100</v>
      </c>
      <c r="O168" s="20">
        <f>O169+O170+O171+O172</f>
        <v>100</v>
      </c>
      <c r="P168" s="20">
        <f>P169+P170+P171+P172</f>
        <v>0</v>
      </c>
    </row>
    <row r="169" spans="1:16" ht="15">
      <c r="A169" s="58"/>
      <c r="B169" s="61"/>
      <c r="C169" s="31" t="s">
        <v>5</v>
      </c>
      <c r="D169" s="36"/>
      <c r="E169" s="20">
        <f t="shared" si="56"/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</row>
    <row r="170" spans="1:16" ht="15">
      <c r="A170" s="58"/>
      <c r="B170" s="61"/>
      <c r="C170" s="31" t="s">
        <v>6</v>
      </c>
      <c r="D170" s="36"/>
      <c r="E170" s="20">
        <f>SUM(F170:P170)</f>
        <v>788.9</v>
      </c>
      <c r="F170" s="20">
        <v>0</v>
      </c>
      <c r="G170" s="20">
        <v>90</v>
      </c>
      <c r="H170" s="20">
        <v>98.5</v>
      </c>
      <c r="I170" s="20">
        <v>67.5</v>
      </c>
      <c r="J170" s="20">
        <v>100</v>
      </c>
      <c r="K170" s="20">
        <v>84.9</v>
      </c>
      <c r="L170" s="20">
        <v>48</v>
      </c>
      <c r="M170" s="20">
        <v>100</v>
      </c>
      <c r="N170" s="20">
        <v>100</v>
      </c>
      <c r="O170" s="20">
        <v>100</v>
      </c>
      <c r="P170" s="20">
        <v>0</v>
      </c>
    </row>
    <row r="171" spans="1:16" ht="15">
      <c r="A171" s="58"/>
      <c r="B171" s="61"/>
      <c r="C171" s="31" t="s">
        <v>7</v>
      </c>
      <c r="D171" s="36"/>
      <c r="E171" s="20">
        <f t="shared" si="56"/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</row>
    <row r="172" spans="1:16" ht="17.25" customHeight="1">
      <c r="A172" s="58"/>
      <c r="B172" s="61"/>
      <c r="C172" s="31" t="s">
        <v>35</v>
      </c>
      <c r="D172" s="36"/>
      <c r="E172" s="20">
        <f t="shared" si="56"/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20">
        <v>0</v>
      </c>
    </row>
    <row r="173" spans="1:16" ht="30">
      <c r="A173" s="59"/>
      <c r="B173" s="62"/>
      <c r="C173" s="31" t="s">
        <v>62</v>
      </c>
      <c r="D173" s="26"/>
      <c r="E173" s="20">
        <f t="shared" si="56"/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</row>
    <row r="174" spans="1:16" ht="15">
      <c r="A174" s="58" t="s">
        <v>66</v>
      </c>
      <c r="B174" s="60" t="s">
        <v>93</v>
      </c>
      <c r="C174" s="31" t="s">
        <v>31</v>
      </c>
      <c r="D174" s="32">
        <v>816</v>
      </c>
      <c r="E174" s="20">
        <f t="shared" si="56"/>
        <v>1290.6684</v>
      </c>
      <c r="F174" s="20">
        <f aca="true" t="shared" si="62" ref="F174:K174">F175+F176+F177+F178</f>
        <v>0</v>
      </c>
      <c r="G174" s="20">
        <f t="shared" si="62"/>
        <v>0</v>
      </c>
      <c r="H174" s="20">
        <f t="shared" si="62"/>
        <v>103.24000000000001</v>
      </c>
      <c r="I174" s="20">
        <f t="shared" si="62"/>
        <v>133</v>
      </c>
      <c r="J174" s="20">
        <f t="shared" si="62"/>
        <v>847.5</v>
      </c>
      <c r="K174" s="20">
        <f t="shared" si="62"/>
        <v>0</v>
      </c>
      <c r="L174" s="20">
        <f>L175+L176+L177+L178</f>
        <v>0</v>
      </c>
      <c r="M174" s="20">
        <f>M175+M176+M177+M178</f>
        <v>206.9284</v>
      </c>
      <c r="N174" s="20">
        <f>N175+N176+N177+N178</f>
        <v>0</v>
      </c>
      <c r="O174" s="20">
        <f>O175+O176+O177+O178</f>
        <v>0</v>
      </c>
      <c r="P174" s="20">
        <f>P175+P176+P177+P178</f>
        <v>0</v>
      </c>
    </row>
    <row r="175" spans="1:16" ht="15">
      <c r="A175" s="58"/>
      <c r="B175" s="61"/>
      <c r="C175" s="31" t="s">
        <v>5</v>
      </c>
      <c r="D175" s="36"/>
      <c r="E175" s="20">
        <f t="shared" si="56"/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</row>
    <row r="176" spans="1:16" ht="15">
      <c r="A176" s="58"/>
      <c r="B176" s="61"/>
      <c r="C176" s="31" t="s">
        <v>6</v>
      </c>
      <c r="D176" s="36"/>
      <c r="E176" s="20">
        <f t="shared" si="56"/>
        <v>1290.6684</v>
      </c>
      <c r="F176" s="20">
        <v>0</v>
      </c>
      <c r="G176" s="20">
        <v>0</v>
      </c>
      <c r="H176" s="20">
        <f>370-266.76</f>
        <v>103.24000000000001</v>
      </c>
      <c r="I176" s="20">
        <v>133</v>
      </c>
      <c r="J176" s="20">
        <v>847.5</v>
      </c>
      <c r="K176" s="20">
        <v>0</v>
      </c>
      <c r="L176" s="20">
        <v>0</v>
      </c>
      <c r="M176" s="20">
        <v>206.9284</v>
      </c>
      <c r="N176" s="20">
        <v>0</v>
      </c>
      <c r="O176" s="20">
        <v>0</v>
      </c>
      <c r="P176" s="20">
        <v>0</v>
      </c>
    </row>
    <row r="177" spans="1:16" ht="15">
      <c r="A177" s="58"/>
      <c r="B177" s="61"/>
      <c r="C177" s="31" t="s">
        <v>7</v>
      </c>
      <c r="D177" s="36"/>
      <c r="E177" s="20">
        <f t="shared" si="56"/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</row>
    <row r="178" spans="1:16" ht="15.75" customHeight="1">
      <c r="A178" s="58"/>
      <c r="B178" s="61"/>
      <c r="C178" s="31" t="s">
        <v>35</v>
      </c>
      <c r="D178" s="36"/>
      <c r="E178" s="20">
        <f t="shared" si="56"/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</row>
    <row r="179" spans="1:16" ht="31.5" customHeight="1">
      <c r="A179" s="59"/>
      <c r="B179" s="62"/>
      <c r="C179" s="31" t="s">
        <v>62</v>
      </c>
      <c r="D179" s="26"/>
      <c r="E179" s="20">
        <f t="shared" si="56"/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</row>
    <row r="180" spans="1:16" ht="15">
      <c r="A180" s="58" t="s">
        <v>67</v>
      </c>
      <c r="B180" s="60" t="s">
        <v>71</v>
      </c>
      <c r="C180" s="31" t="s">
        <v>31</v>
      </c>
      <c r="D180" s="32">
        <v>816</v>
      </c>
      <c r="E180" s="20">
        <f t="shared" si="56"/>
        <v>49606.42154</v>
      </c>
      <c r="F180" s="20">
        <f aca="true" t="shared" si="63" ref="F180:K180">F181+F182+F183+F184</f>
        <v>0</v>
      </c>
      <c r="G180" s="20">
        <f t="shared" si="63"/>
        <v>2024</v>
      </c>
      <c r="H180" s="20">
        <f t="shared" si="63"/>
        <v>1177</v>
      </c>
      <c r="I180" s="20">
        <f t="shared" si="63"/>
        <v>6430.65353</v>
      </c>
      <c r="J180" s="20">
        <f t="shared" si="63"/>
        <v>6718.588</v>
      </c>
      <c r="K180" s="20">
        <f t="shared" si="63"/>
        <v>5706.44077</v>
      </c>
      <c r="L180" s="20">
        <f>L181+L182+L183+L184</f>
        <v>11482.65924</v>
      </c>
      <c r="M180" s="20">
        <f>M181+M182+M183+M184</f>
        <v>3977</v>
      </c>
      <c r="N180" s="20">
        <f>N181+N182+N183+N184</f>
        <v>3977</v>
      </c>
      <c r="O180" s="20">
        <f>O181+O182+O183+O184</f>
        <v>3977</v>
      </c>
      <c r="P180" s="20">
        <f>P181+P182+P183+P184</f>
        <v>4136.08</v>
      </c>
    </row>
    <row r="181" spans="1:16" ht="15">
      <c r="A181" s="58"/>
      <c r="B181" s="61"/>
      <c r="C181" s="31" t="s">
        <v>5</v>
      </c>
      <c r="D181" s="36"/>
      <c r="E181" s="20">
        <f t="shared" si="56"/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</row>
    <row r="182" spans="1:16" ht="15">
      <c r="A182" s="58"/>
      <c r="B182" s="61"/>
      <c r="C182" s="31" t="s">
        <v>6</v>
      </c>
      <c r="D182" s="36"/>
      <c r="E182" s="20">
        <f t="shared" si="56"/>
        <v>49606.42154</v>
      </c>
      <c r="F182" s="20">
        <v>0</v>
      </c>
      <c r="G182" s="20">
        <v>2024</v>
      </c>
      <c r="H182" s="20">
        <v>1177</v>
      </c>
      <c r="I182" s="20">
        <v>6430.65353</v>
      </c>
      <c r="J182" s="20">
        <v>6718.588</v>
      </c>
      <c r="K182" s="20">
        <v>5706.44077</v>
      </c>
      <c r="L182" s="20">
        <v>11482.65924</v>
      </c>
      <c r="M182" s="20">
        <v>3977</v>
      </c>
      <c r="N182" s="20">
        <v>3977</v>
      </c>
      <c r="O182" s="20">
        <v>3977</v>
      </c>
      <c r="P182" s="20">
        <f>O182*1.04</f>
        <v>4136.08</v>
      </c>
    </row>
    <row r="183" spans="1:16" ht="15">
      <c r="A183" s="58"/>
      <c r="B183" s="61"/>
      <c r="C183" s="31" t="s">
        <v>7</v>
      </c>
      <c r="D183" s="36"/>
      <c r="E183" s="20">
        <f t="shared" si="56"/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</row>
    <row r="184" spans="1:16" ht="30">
      <c r="A184" s="58"/>
      <c r="B184" s="61"/>
      <c r="C184" s="31" t="s">
        <v>35</v>
      </c>
      <c r="D184" s="36"/>
      <c r="E184" s="20">
        <f t="shared" si="56"/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</row>
    <row r="185" spans="1:16" ht="30">
      <c r="A185" s="59"/>
      <c r="B185" s="62"/>
      <c r="C185" s="31" t="s">
        <v>62</v>
      </c>
      <c r="D185" s="26"/>
      <c r="E185" s="20">
        <f t="shared" si="56"/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</row>
    <row r="186" spans="1:16" ht="15">
      <c r="A186" s="58" t="s">
        <v>91</v>
      </c>
      <c r="B186" s="60" t="s">
        <v>106</v>
      </c>
      <c r="C186" s="31" t="s">
        <v>31</v>
      </c>
      <c r="D186" s="32">
        <v>816</v>
      </c>
      <c r="E186" s="20">
        <f t="shared" si="56"/>
        <v>15705.86503</v>
      </c>
      <c r="F186" s="20">
        <f aca="true" t="shared" si="64" ref="F186:K186">F187+F188+F189+F190</f>
        <v>0</v>
      </c>
      <c r="G186" s="20">
        <f t="shared" si="64"/>
        <v>0</v>
      </c>
      <c r="H186" s="20">
        <f t="shared" si="64"/>
        <v>0</v>
      </c>
      <c r="I186" s="20">
        <f t="shared" si="64"/>
        <v>0</v>
      </c>
      <c r="J186" s="20">
        <f t="shared" si="64"/>
        <v>1045</v>
      </c>
      <c r="K186" s="20">
        <f t="shared" si="64"/>
        <v>1150</v>
      </c>
      <c r="L186" s="20">
        <f>L187+L188+L189+L190</f>
        <v>1210.86503</v>
      </c>
      <c r="M186" s="20">
        <f>M187+M188+M189+M190</f>
        <v>2000</v>
      </c>
      <c r="N186" s="20">
        <f>N187+N188+N189+N190</f>
        <v>4300</v>
      </c>
      <c r="O186" s="20">
        <f>O187+O188+O189+O190</f>
        <v>4500</v>
      </c>
      <c r="P186" s="20">
        <f>P187+P188+P189+P190</f>
        <v>1500</v>
      </c>
    </row>
    <row r="187" spans="1:16" ht="15">
      <c r="A187" s="58"/>
      <c r="B187" s="61"/>
      <c r="C187" s="31" t="s">
        <v>5</v>
      </c>
      <c r="D187" s="36"/>
      <c r="E187" s="20">
        <f t="shared" si="56"/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</row>
    <row r="188" spans="1:16" ht="15">
      <c r="A188" s="58"/>
      <c r="B188" s="61"/>
      <c r="C188" s="31" t="s">
        <v>6</v>
      </c>
      <c r="D188" s="36"/>
      <c r="E188" s="20">
        <f t="shared" si="56"/>
        <v>15705.86503</v>
      </c>
      <c r="F188" s="20">
        <v>0</v>
      </c>
      <c r="G188" s="20">
        <v>0</v>
      </c>
      <c r="H188" s="20">
        <v>0</v>
      </c>
      <c r="I188" s="20">
        <v>0</v>
      </c>
      <c r="J188" s="20">
        <v>1045</v>
      </c>
      <c r="K188" s="20">
        <v>1150</v>
      </c>
      <c r="L188" s="20">
        <v>1210.86503</v>
      </c>
      <c r="M188" s="20">
        <v>2000</v>
      </c>
      <c r="N188" s="20">
        <v>4300</v>
      </c>
      <c r="O188" s="20">
        <v>4500</v>
      </c>
      <c r="P188" s="20">
        <v>1500</v>
      </c>
    </row>
    <row r="189" spans="1:16" ht="15">
      <c r="A189" s="58"/>
      <c r="B189" s="61"/>
      <c r="C189" s="31" t="s">
        <v>7</v>
      </c>
      <c r="D189" s="36"/>
      <c r="E189" s="20">
        <f t="shared" si="56"/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</row>
    <row r="190" spans="1:16" ht="30">
      <c r="A190" s="58"/>
      <c r="B190" s="61"/>
      <c r="C190" s="31" t="s">
        <v>35</v>
      </c>
      <c r="D190" s="36"/>
      <c r="E190" s="20">
        <f t="shared" si="56"/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</row>
    <row r="191" spans="1:16" ht="30">
      <c r="A191" s="59"/>
      <c r="B191" s="62"/>
      <c r="C191" s="31" t="s">
        <v>62</v>
      </c>
      <c r="D191" s="26"/>
      <c r="E191" s="20">
        <f t="shared" si="56"/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</row>
    <row r="192" spans="1:16" ht="15">
      <c r="A192" s="58" t="s">
        <v>98</v>
      </c>
      <c r="B192" s="76" t="s">
        <v>104</v>
      </c>
      <c r="C192" s="31" t="s">
        <v>31</v>
      </c>
      <c r="D192" s="27">
        <v>816</v>
      </c>
      <c r="E192" s="20">
        <f t="shared" si="56"/>
        <v>1388.864</v>
      </c>
      <c r="F192" s="20">
        <f aca="true" t="shared" si="65" ref="F192:P192">F193+F194+F195+F196+F197</f>
        <v>0</v>
      </c>
      <c r="G192" s="20">
        <f t="shared" si="65"/>
        <v>0</v>
      </c>
      <c r="H192" s="20">
        <f t="shared" si="65"/>
        <v>0</v>
      </c>
      <c r="I192" s="20">
        <f t="shared" si="65"/>
        <v>0</v>
      </c>
      <c r="J192" s="20">
        <f t="shared" si="65"/>
        <v>0</v>
      </c>
      <c r="K192" s="20">
        <f t="shared" si="65"/>
        <v>233.948</v>
      </c>
      <c r="L192" s="20">
        <f t="shared" si="65"/>
        <v>104.916</v>
      </c>
      <c r="M192" s="20">
        <f t="shared" si="65"/>
        <v>250</v>
      </c>
      <c r="N192" s="20">
        <f t="shared" si="65"/>
        <v>250</v>
      </c>
      <c r="O192" s="20">
        <f t="shared" si="65"/>
        <v>300</v>
      </c>
      <c r="P192" s="20">
        <f t="shared" si="65"/>
        <v>250</v>
      </c>
    </row>
    <row r="193" spans="1:16" ht="15">
      <c r="A193" s="66"/>
      <c r="B193" s="77"/>
      <c r="C193" s="31" t="s">
        <v>5</v>
      </c>
      <c r="D193" s="40"/>
      <c r="E193" s="20">
        <f t="shared" si="56"/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</row>
    <row r="194" spans="1:16" ht="15">
      <c r="A194" s="66"/>
      <c r="B194" s="77"/>
      <c r="C194" s="31" t="s">
        <v>6</v>
      </c>
      <c r="D194" s="40"/>
      <c r="E194" s="20">
        <f t="shared" si="56"/>
        <v>1388.864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233.948</v>
      </c>
      <c r="L194" s="20">
        <v>104.916</v>
      </c>
      <c r="M194" s="20">
        <v>250</v>
      </c>
      <c r="N194" s="20">
        <v>250</v>
      </c>
      <c r="O194" s="20">
        <v>300</v>
      </c>
      <c r="P194" s="20">
        <v>250</v>
      </c>
    </row>
    <row r="195" spans="1:16" ht="15">
      <c r="A195" s="66"/>
      <c r="B195" s="77"/>
      <c r="C195" s="31" t="s">
        <v>7</v>
      </c>
      <c r="D195" s="40"/>
      <c r="E195" s="20">
        <f t="shared" si="56"/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</row>
    <row r="196" spans="1:16" ht="30">
      <c r="A196" s="66"/>
      <c r="B196" s="77"/>
      <c r="C196" s="31" t="s">
        <v>35</v>
      </c>
      <c r="D196" s="40"/>
      <c r="E196" s="20">
        <f t="shared" si="56"/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</row>
    <row r="197" spans="1:16" ht="30">
      <c r="A197" s="67"/>
      <c r="B197" s="78"/>
      <c r="C197" s="31" t="s">
        <v>62</v>
      </c>
      <c r="D197" s="40"/>
      <c r="E197" s="20">
        <f t="shared" si="56"/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</row>
    <row r="198" spans="1:16" ht="15">
      <c r="A198" s="58" t="s">
        <v>80</v>
      </c>
      <c r="B198" s="60" t="s">
        <v>81</v>
      </c>
      <c r="C198" s="31" t="s">
        <v>31</v>
      </c>
      <c r="D198" s="41"/>
      <c r="E198" s="20">
        <f>SUM(F198:P198)</f>
        <v>1662720.9090326466</v>
      </c>
      <c r="F198" s="20">
        <f aca="true" t="shared" si="66" ref="F198:P198">F199+F202+F206+F207+F208</f>
        <v>0</v>
      </c>
      <c r="G198" s="20">
        <f t="shared" si="66"/>
        <v>0</v>
      </c>
      <c r="H198" s="20">
        <f t="shared" si="66"/>
        <v>0</v>
      </c>
      <c r="I198" s="20">
        <f t="shared" si="66"/>
        <v>0</v>
      </c>
      <c r="J198" s="20">
        <f t="shared" si="66"/>
        <v>319524.8119546465</v>
      </c>
      <c r="K198" s="20">
        <f t="shared" si="66"/>
        <v>305486.37113</v>
      </c>
      <c r="L198" s="20">
        <f t="shared" si="66"/>
        <v>386594.37404</v>
      </c>
      <c r="M198" s="20">
        <f t="shared" si="66"/>
        <v>83899.83691</v>
      </c>
      <c r="N198" s="20">
        <f t="shared" si="66"/>
        <v>8191.49849</v>
      </c>
      <c r="O198" s="20">
        <f t="shared" si="66"/>
        <v>517929.6744</v>
      </c>
      <c r="P198" s="20">
        <f t="shared" si="66"/>
        <v>41094.342108</v>
      </c>
    </row>
    <row r="199" spans="1:17" ht="15">
      <c r="A199" s="58"/>
      <c r="B199" s="60"/>
      <c r="C199" s="55" t="s">
        <v>76</v>
      </c>
      <c r="D199" s="41"/>
      <c r="E199" s="20">
        <f>SUM(F199:P199)</f>
        <v>345244.50001</v>
      </c>
      <c r="F199" s="20">
        <f aca="true" t="shared" si="67" ref="F199:P199">F200+F201</f>
        <v>0</v>
      </c>
      <c r="G199" s="20">
        <f t="shared" si="67"/>
        <v>0</v>
      </c>
      <c r="H199" s="20">
        <f t="shared" si="67"/>
        <v>0</v>
      </c>
      <c r="I199" s="20">
        <f t="shared" si="67"/>
        <v>0</v>
      </c>
      <c r="J199" s="20">
        <f t="shared" si="67"/>
        <v>39144.8</v>
      </c>
      <c r="K199" s="20">
        <f t="shared" si="67"/>
        <v>66836.7</v>
      </c>
      <c r="L199" s="20">
        <f t="shared" si="67"/>
        <v>122984.60001</v>
      </c>
      <c r="M199" s="20">
        <f t="shared" si="67"/>
        <v>52415.7</v>
      </c>
      <c r="N199" s="20">
        <f t="shared" si="67"/>
        <v>7558.7</v>
      </c>
      <c r="O199" s="20">
        <f t="shared" si="67"/>
        <v>17178</v>
      </c>
      <c r="P199" s="20">
        <f t="shared" si="67"/>
        <v>39126</v>
      </c>
      <c r="Q199" s="44"/>
    </row>
    <row r="200" spans="1:16" ht="15" customHeight="1">
      <c r="A200" s="58"/>
      <c r="B200" s="61"/>
      <c r="C200" s="56"/>
      <c r="D200" s="36" t="s">
        <v>37</v>
      </c>
      <c r="E200" s="20">
        <f t="shared" si="56"/>
        <v>266735.66434</v>
      </c>
      <c r="F200" s="20">
        <f>F211+F221+F227+F233+F239</f>
        <v>0</v>
      </c>
      <c r="G200" s="20">
        <f aca="true" t="shared" si="68" ref="G200:M200">G211+G221+G227+G233+G239</f>
        <v>0</v>
      </c>
      <c r="H200" s="20">
        <f t="shared" si="68"/>
        <v>0</v>
      </c>
      <c r="I200" s="20">
        <f t="shared" si="68"/>
        <v>0</v>
      </c>
      <c r="J200" s="20">
        <f>J211+J221+J227+J233+J239</f>
        <v>39144.8</v>
      </c>
      <c r="K200" s="20">
        <f t="shared" si="68"/>
        <v>66836.7</v>
      </c>
      <c r="L200" s="20">
        <f t="shared" si="68"/>
        <v>44475.76434</v>
      </c>
      <c r="M200" s="20">
        <f t="shared" si="68"/>
        <v>52415.7</v>
      </c>
      <c r="N200" s="20">
        <f>N211+N221+N227+N233+N239</f>
        <v>7558.7</v>
      </c>
      <c r="O200" s="20">
        <f>O211+O221+O227+O233+O239</f>
        <v>17178</v>
      </c>
      <c r="P200" s="20">
        <f>P211+P221+P227+P233+P239</f>
        <v>39126</v>
      </c>
    </row>
    <row r="201" spans="1:16" ht="15" customHeight="1">
      <c r="A201" s="58"/>
      <c r="B201" s="61"/>
      <c r="C201" s="57"/>
      <c r="D201" s="36" t="s">
        <v>36</v>
      </c>
      <c r="E201" s="20">
        <f t="shared" si="56"/>
        <v>78508.83567</v>
      </c>
      <c r="F201" s="20">
        <f>F212</f>
        <v>0</v>
      </c>
      <c r="G201" s="20">
        <f aca="true" t="shared" si="69" ref="G201:P201">G212</f>
        <v>0</v>
      </c>
      <c r="H201" s="20">
        <f t="shared" si="69"/>
        <v>0</v>
      </c>
      <c r="I201" s="20">
        <f t="shared" si="69"/>
        <v>0</v>
      </c>
      <c r="J201" s="20">
        <f t="shared" si="69"/>
        <v>0</v>
      </c>
      <c r="K201" s="20">
        <f>K212</f>
        <v>0</v>
      </c>
      <c r="L201" s="20">
        <f t="shared" si="69"/>
        <v>78508.83567</v>
      </c>
      <c r="M201" s="20">
        <f t="shared" si="69"/>
        <v>0</v>
      </c>
      <c r="N201" s="20">
        <f t="shared" si="69"/>
        <v>0</v>
      </c>
      <c r="O201" s="20">
        <f t="shared" si="69"/>
        <v>0</v>
      </c>
      <c r="P201" s="20">
        <f t="shared" si="69"/>
        <v>0</v>
      </c>
    </row>
    <row r="202" spans="1:16" ht="15">
      <c r="A202" s="58"/>
      <c r="B202" s="61"/>
      <c r="C202" s="60" t="s">
        <v>61</v>
      </c>
      <c r="D202" s="36"/>
      <c r="E202" s="20">
        <f t="shared" si="56"/>
        <v>1306312.336338</v>
      </c>
      <c r="F202" s="20">
        <f aca="true" t="shared" si="70" ref="F202:P202">SUM(F203:F205)</f>
        <v>0</v>
      </c>
      <c r="G202" s="20">
        <f t="shared" si="70"/>
        <v>0</v>
      </c>
      <c r="H202" s="20">
        <f t="shared" si="70"/>
        <v>0</v>
      </c>
      <c r="I202" s="20">
        <f t="shared" si="70"/>
        <v>0</v>
      </c>
      <c r="J202" s="20">
        <f t="shared" si="70"/>
        <v>277861.09694</v>
      </c>
      <c r="K202" s="20">
        <f t="shared" si="70"/>
        <v>233745.04182</v>
      </c>
      <c r="L202" s="20">
        <f t="shared" si="70"/>
        <v>260151.73509</v>
      </c>
      <c r="M202" s="20">
        <f t="shared" si="70"/>
        <v>31201.64749</v>
      </c>
      <c r="N202" s="20">
        <f t="shared" si="70"/>
        <v>632.79849</v>
      </c>
      <c r="O202" s="20">
        <f t="shared" si="70"/>
        <v>500751.6744</v>
      </c>
      <c r="P202" s="20">
        <f t="shared" si="70"/>
        <v>1968.3421080000003</v>
      </c>
    </row>
    <row r="203" spans="1:16" ht="15">
      <c r="A203" s="58"/>
      <c r="B203" s="61"/>
      <c r="C203" s="60"/>
      <c r="D203" s="36" t="s">
        <v>37</v>
      </c>
      <c r="E203" s="20">
        <f t="shared" si="56"/>
        <v>107936.159038</v>
      </c>
      <c r="F203" s="20">
        <f>F214+F222+F228+F234+F240</f>
        <v>0</v>
      </c>
      <c r="G203" s="20">
        <f aca="true" t="shared" si="71" ref="G203:M203">G214+G222+G228+G234+G240</f>
        <v>0</v>
      </c>
      <c r="H203" s="20">
        <f t="shared" si="71"/>
        <v>0</v>
      </c>
      <c r="I203" s="20">
        <f t="shared" si="71"/>
        <v>0</v>
      </c>
      <c r="J203" s="20">
        <f t="shared" si="71"/>
        <v>44002.7351</v>
      </c>
      <c r="K203" s="20">
        <f t="shared" si="71"/>
        <v>9100.226359999999</v>
      </c>
      <c r="L203" s="20">
        <f t="shared" si="71"/>
        <v>20278.73509</v>
      </c>
      <c r="M203" s="20">
        <f t="shared" si="71"/>
        <v>31201.64749</v>
      </c>
      <c r="N203" s="20">
        <f>N214+N222+N228+N234+N240</f>
        <v>632.79849</v>
      </c>
      <c r="O203" s="20">
        <f>O214+O222+O228+O234+O240</f>
        <v>751.6744000000001</v>
      </c>
      <c r="P203" s="20">
        <f>P214+P222+P228+P234+P240</f>
        <v>1968.3421080000003</v>
      </c>
    </row>
    <row r="204" spans="1:16" ht="15">
      <c r="A204" s="58"/>
      <c r="B204" s="61"/>
      <c r="C204" s="60"/>
      <c r="D204" s="36" t="s">
        <v>36</v>
      </c>
      <c r="E204" s="20">
        <f t="shared" si="56"/>
        <v>1198376.1773</v>
      </c>
      <c r="F204" s="20">
        <f>F216</f>
        <v>0</v>
      </c>
      <c r="G204" s="20">
        <f aca="true" t="shared" si="72" ref="G204:L204">G216</f>
        <v>0</v>
      </c>
      <c r="H204" s="20">
        <f t="shared" si="72"/>
        <v>0</v>
      </c>
      <c r="I204" s="20">
        <f t="shared" si="72"/>
        <v>0</v>
      </c>
      <c r="J204" s="20">
        <f t="shared" si="72"/>
        <v>233858.36184</v>
      </c>
      <c r="K204" s="20">
        <f t="shared" si="72"/>
        <v>224644.81546</v>
      </c>
      <c r="L204" s="20">
        <f t="shared" si="72"/>
        <v>239873</v>
      </c>
      <c r="M204" s="20">
        <f>M216</f>
        <v>0</v>
      </c>
      <c r="N204" s="20">
        <f>N216</f>
        <v>0</v>
      </c>
      <c r="O204" s="20">
        <f>O216</f>
        <v>500000</v>
      </c>
      <c r="P204" s="20">
        <f>P216</f>
        <v>0</v>
      </c>
    </row>
    <row r="205" spans="1:16" ht="15">
      <c r="A205" s="58"/>
      <c r="B205" s="61"/>
      <c r="C205" s="64"/>
      <c r="D205" s="36" t="s">
        <v>68</v>
      </c>
      <c r="E205" s="20">
        <f t="shared" si="56"/>
        <v>0</v>
      </c>
      <c r="F205" s="20">
        <f>F215</f>
        <v>0</v>
      </c>
      <c r="G205" s="20">
        <f aca="true" t="shared" si="73" ref="G205:L205">G215</f>
        <v>0</v>
      </c>
      <c r="H205" s="20">
        <f t="shared" si="73"/>
        <v>0</v>
      </c>
      <c r="I205" s="20">
        <f t="shared" si="73"/>
        <v>0</v>
      </c>
      <c r="J205" s="20">
        <f t="shared" si="73"/>
        <v>0</v>
      </c>
      <c r="K205" s="20">
        <f t="shared" si="73"/>
        <v>0</v>
      </c>
      <c r="L205" s="20">
        <f t="shared" si="73"/>
        <v>0</v>
      </c>
      <c r="M205" s="20">
        <f>M215</f>
        <v>0</v>
      </c>
      <c r="N205" s="20">
        <f>N215</f>
        <v>0</v>
      </c>
      <c r="O205" s="20">
        <f>O215</f>
        <v>0</v>
      </c>
      <c r="P205" s="20">
        <f>P215</f>
        <v>0</v>
      </c>
    </row>
    <row r="206" spans="1:16" ht="15">
      <c r="A206" s="58"/>
      <c r="B206" s="61"/>
      <c r="C206" s="31" t="s">
        <v>7</v>
      </c>
      <c r="D206" s="36"/>
      <c r="E206" s="20">
        <f t="shared" si="56"/>
        <v>11164.072684646466</v>
      </c>
      <c r="F206" s="20">
        <f>F217+F223+F229+F235+F241</f>
        <v>0</v>
      </c>
      <c r="G206" s="20">
        <f aca="true" t="shared" si="74" ref="G206:P208">G217+G223+G229+G235+G241</f>
        <v>0</v>
      </c>
      <c r="H206" s="20">
        <f t="shared" si="74"/>
        <v>0</v>
      </c>
      <c r="I206" s="20">
        <f t="shared" si="74"/>
        <v>0</v>
      </c>
      <c r="J206" s="20">
        <f t="shared" si="74"/>
        <v>2518.9150146464654</v>
      </c>
      <c r="K206" s="20">
        <f t="shared" si="74"/>
        <v>4904.62931</v>
      </c>
      <c r="L206" s="20">
        <f t="shared" si="74"/>
        <v>3458.03894</v>
      </c>
      <c r="M206" s="20">
        <f t="shared" si="74"/>
        <v>282.48942</v>
      </c>
      <c r="N206" s="20">
        <f t="shared" si="74"/>
        <v>0</v>
      </c>
      <c r="O206" s="20">
        <f t="shared" si="74"/>
        <v>0</v>
      </c>
      <c r="P206" s="20">
        <f t="shared" si="74"/>
        <v>0</v>
      </c>
    </row>
    <row r="207" spans="1:16" ht="30">
      <c r="A207" s="58"/>
      <c r="B207" s="61"/>
      <c r="C207" s="31" t="s">
        <v>35</v>
      </c>
      <c r="D207" s="36"/>
      <c r="E207" s="20">
        <f t="shared" si="56"/>
        <v>0</v>
      </c>
      <c r="F207" s="20">
        <f>F218+F224+F230+F236+F242</f>
        <v>0</v>
      </c>
      <c r="G207" s="20">
        <f t="shared" si="74"/>
        <v>0</v>
      </c>
      <c r="H207" s="20">
        <f t="shared" si="74"/>
        <v>0</v>
      </c>
      <c r="I207" s="20">
        <f t="shared" si="74"/>
        <v>0</v>
      </c>
      <c r="J207" s="20">
        <f t="shared" si="74"/>
        <v>0</v>
      </c>
      <c r="K207" s="20">
        <f t="shared" si="74"/>
        <v>0</v>
      </c>
      <c r="L207" s="20">
        <f t="shared" si="74"/>
        <v>0</v>
      </c>
      <c r="M207" s="20">
        <f t="shared" si="74"/>
        <v>0</v>
      </c>
      <c r="N207" s="20">
        <f t="shared" si="74"/>
        <v>0</v>
      </c>
      <c r="O207" s="20">
        <f t="shared" si="74"/>
        <v>0</v>
      </c>
      <c r="P207" s="20">
        <f t="shared" si="74"/>
        <v>0</v>
      </c>
    </row>
    <row r="208" spans="1:16" ht="30">
      <c r="A208" s="59"/>
      <c r="B208" s="62"/>
      <c r="C208" s="31" t="s">
        <v>62</v>
      </c>
      <c r="D208" s="26"/>
      <c r="E208" s="20">
        <f aca="true" t="shared" si="75" ref="E208:E243">SUM(F208:P208)</f>
        <v>0</v>
      </c>
      <c r="F208" s="20">
        <f>F219+F225+F231+F237+F243</f>
        <v>0</v>
      </c>
      <c r="G208" s="20">
        <f t="shared" si="74"/>
        <v>0</v>
      </c>
      <c r="H208" s="20">
        <f t="shared" si="74"/>
        <v>0</v>
      </c>
      <c r="I208" s="20">
        <f t="shared" si="74"/>
        <v>0</v>
      </c>
      <c r="J208" s="20">
        <f t="shared" si="74"/>
        <v>0</v>
      </c>
      <c r="K208" s="20">
        <f t="shared" si="74"/>
        <v>0</v>
      </c>
      <c r="L208" s="20">
        <f t="shared" si="74"/>
        <v>0</v>
      </c>
      <c r="M208" s="20">
        <f t="shared" si="74"/>
        <v>0</v>
      </c>
      <c r="N208" s="20">
        <f t="shared" si="74"/>
        <v>0</v>
      </c>
      <c r="O208" s="20">
        <f t="shared" si="74"/>
        <v>0</v>
      </c>
      <c r="P208" s="20">
        <f t="shared" si="74"/>
        <v>0</v>
      </c>
    </row>
    <row r="209" spans="1:16" ht="14.25" customHeight="1">
      <c r="A209" s="58" t="s">
        <v>82</v>
      </c>
      <c r="B209" s="63" t="s">
        <v>83</v>
      </c>
      <c r="C209" s="31" t="s">
        <v>31</v>
      </c>
      <c r="D209" s="26"/>
      <c r="E209" s="20">
        <f>SUM(F209:P209)</f>
        <v>1305520.2154846464</v>
      </c>
      <c r="F209" s="20">
        <f aca="true" t="shared" si="76" ref="F209:P209">F210+F213+F217+F218+F219</f>
        <v>0</v>
      </c>
      <c r="G209" s="20">
        <f t="shared" si="76"/>
        <v>0</v>
      </c>
      <c r="H209" s="20">
        <f t="shared" si="76"/>
        <v>0</v>
      </c>
      <c r="I209" s="20">
        <f t="shared" si="76"/>
        <v>0</v>
      </c>
      <c r="J209" s="20">
        <f t="shared" si="76"/>
        <v>234031.58830464646</v>
      </c>
      <c r="K209" s="20">
        <f t="shared" si="76"/>
        <v>224857.84982</v>
      </c>
      <c r="L209" s="20">
        <f t="shared" si="76"/>
        <v>318381.83567</v>
      </c>
      <c r="M209" s="20">
        <f t="shared" si="76"/>
        <v>28248.941690000003</v>
      </c>
      <c r="N209" s="20">
        <f t="shared" si="76"/>
        <v>0</v>
      </c>
      <c r="O209" s="20">
        <f t="shared" si="76"/>
        <v>500000</v>
      </c>
      <c r="P209" s="20">
        <f t="shared" si="76"/>
        <v>0</v>
      </c>
    </row>
    <row r="210" spans="1:16" ht="15">
      <c r="A210" s="58"/>
      <c r="B210" s="63"/>
      <c r="C210" s="55" t="s">
        <v>79</v>
      </c>
      <c r="D210" s="26"/>
      <c r="E210" s="20">
        <f>SUM(F210:P210)</f>
        <v>78508.83567</v>
      </c>
      <c r="F210" s="20">
        <f aca="true" t="shared" si="77" ref="F210:P210">F211+F212</f>
        <v>0</v>
      </c>
      <c r="G210" s="20">
        <f t="shared" si="77"/>
        <v>0</v>
      </c>
      <c r="H210" s="20">
        <f t="shared" si="77"/>
        <v>0</v>
      </c>
      <c r="I210" s="20">
        <f t="shared" si="77"/>
        <v>0</v>
      </c>
      <c r="J210" s="20">
        <f t="shared" si="77"/>
        <v>0</v>
      </c>
      <c r="K210" s="20">
        <f t="shared" si="77"/>
        <v>0</v>
      </c>
      <c r="L210" s="20">
        <f t="shared" si="77"/>
        <v>78508.83567</v>
      </c>
      <c r="M210" s="20">
        <f t="shared" si="77"/>
        <v>0</v>
      </c>
      <c r="N210" s="20">
        <f t="shared" si="77"/>
        <v>0</v>
      </c>
      <c r="O210" s="20">
        <f t="shared" si="77"/>
        <v>0</v>
      </c>
      <c r="P210" s="20">
        <f t="shared" si="77"/>
        <v>0</v>
      </c>
    </row>
    <row r="211" spans="1:16" ht="13.5" customHeight="1">
      <c r="A211" s="65"/>
      <c r="B211" s="63"/>
      <c r="C211" s="56"/>
      <c r="D211" s="26">
        <v>816</v>
      </c>
      <c r="E211" s="20">
        <f t="shared" si="75"/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</row>
    <row r="212" spans="1:16" ht="15">
      <c r="A212" s="65"/>
      <c r="B212" s="63"/>
      <c r="C212" s="57"/>
      <c r="D212" s="26">
        <v>812</v>
      </c>
      <c r="E212" s="20">
        <f>SUM(F212:P212)</f>
        <v>78508.83567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78508.83567</v>
      </c>
      <c r="M212" s="20">
        <v>0</v>
      </c>
      <c r="N212" s="20">
        <v>0</v>
      </c>
      <c r="O212" s="20">
        <v>0</v>
      </c>
      <c r="P212" s="20">
        <v>0</v>
      </c>
    </row>
    <row r="213" spans="1:16" ht="15">
      <c r="A213" s="65"/>
      <c r="B213" s="63"/>
      <c r="C213" s="60" t="s">
        <v>61</v>
      </c>
      <c r="D213" s="26"/>
      <c r="E213" s="20">
        <f t="shared" si="75"/>
        <v>1226342.6295699999</v>
      </c>
      <c r="F213" s="20">
        <v>0</v>
      </c>
      <c r="G213" s="20">
        <v>0</v>
      </c>
      <c r="H213" s="20">
        <v>0</v>
      </c>
      <c r="I213" s="20">
        <v>0</v>
      </c>
      <c r="J213" s="20">
        <f>J214+J215+J216</f>
        <v>233858.36184</v>
      </c>
      <c r="K213" s="20">
        <f>K214+K215+K216</f>
        <v>224644.81546</v>
      </c>
      <c r="L213" s="20">
        <f>L214+L215+L216</f>
        <v>239873</v>
      </c>
      <c r="M213" s="20">
        <f>SUM(M214:M216)</f>
        <v>27966.45227</v>
      </c>
      <c r="N213" s="20">
        <f>SUM(N214:N216)</f>
        <v>0</v>
      </c>
      <c r="O213" s="20">
        <f>SUM(O214:O216)</f>
        <v>500000</v>
      </c>
      <c r="P213" s="20">
        <f>P214+P215+P216</f>
        <v>0</v>
      </c>
    </row>
    <row r="214" spans="1:16" ht="15">
      <c r="A214" s="65"/>
      <c r="B214" s="63"/>
      <c r="C214" s="60"/>
      <c r="D214" s="26">
        <v>816</v>
      </c>
      <c r="E214" s="20">
        <f t="shared" si="75"/>
        <v>27966.45227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27966.45227</v>
      </c>
      <c r="N214" s="20">
        <v>0</v>
      </c>
      <c r="O214" s="20">
        <v>0</v>
      </c>
      <c r="P214" s="20">
        <v>0</v>
      </c>
    </row>
    <row r="215" spans="1:16" ht="15">
      <c r="A215" s="65"/>
      <c r="B215" s="63"/>
      <c r="C215" s="60"/>
      <c r="D215" s="26">
        <v>804</v>
      </c>
      <c r="E215" s="20">
        <f t="shared" si="75"/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</row>
    <row r="216" spans="1:16" ht="15">
      <c r="A216" s="65"/>
      <c r="B216" s="63"/>
      <c r="C216" s="64"/>
      <c r="D216" s="26">
        <v>812</v>
      </c>
      <c r="E216" s="20">
        <f t="shared" si="75"/>
        <v>1198376.1773</v>
      </c>
      <c r="F216" s="20">
        <v>0</v>
      </c>
      <c r="G216" s="20">
        <v>0</v>
      </c>
      <c r="H216" s="20">
        <v>0</v>
      </c>
      <c r="I216" s="20">
        <v>0</v>
      </c>
      <c r="J216" s="20">
        <v>233858.36184</v>
      </c>
      <c r="K216" s="20">
        <v>224644.81546</v>
      </c>
      <c r="L216" s="20">
        <v>239873</v>
      </c>
      <c r="M216" s="20">
        <v>0</v>
      </c>
      <c r="N216" s="20">
        <v>0</v>
      </c>
      <c r="O216" s="20">
        <v>500000</v>
      </c>
      <c r="P216" s="20">
        <v>0</v>
      </c>
    </row>
    <row r="217" spans="1:16" ht="15">
      <c r="A217" s="65"/>
      <c r="B217" s="63"/>
      <c r="C217" s="31" t="s">
        <v>7</v>
      </c>
      <c r="D217" s="26"/>
      <c r="E217" s="20">
        <f t="shared" si="75"/>
        <v>668.750244646465</v>
      </c>
      <c r="F217" s="20">
        <v>0</v>
      </c>
      <c r="G217" s="20">
        <v>0</v>
      </c>
      <c r="H217" s="20">
        <v>0</v>
      </c>
      <c r="I217" s="20">
        <v>0</v>
      </c>
      <c r="J217" s="20">
        <v>173.226464646465</v>
      </c>
      <c r="K217" s="20">
        <v>213.03436</v>
      </c>
      <c r="L217" s="20">
        <v>0</v>
      </c>
      <c r="M217" s="20">
        <v>282.48942</v>
      </c>
      <c r="N217" s="20">
        <v>0</v>
      </c>
      <c r="O217" s="20">
        <v>0</v>
      </c>
      <c r="P217" s="20">
        <v>0</v>
      </c>
    </row>
    <row r="218" spans="1:16" ht="15" customHeight="1">
      <c r="A218" s="65"/>
      <c r="B218" s="63"/>
      <c r="C218" s="31" t="s">
        <v>35</v>
      </c>
      <c r="D218" s="26"/>
      <c r="E218" s="20">
        <f t="shared" si="75"/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</row>
    <row r="219" spans="1:16" ht="30">
      <c r="A219" s="65"/>
      <c r="B219" s="63"/>
      <c r="C219" s="31" t="s">
        <v>62</v>
      </c>
      <c r="D219" s="26"/>
      <c r="E219" s="20">
        <f t="shared" si="75"/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</row>
    <row r="220" spans="1:16" ht="29.25" customHeight="1">
      <c r="A220" s="58" t="s">
        <v>84</v>
      </c>
      <c r="B220" s="63" t="s">
        <v>89</v>
      </c>
      <c r="C220" s="31" t="s">
        <v>31</v>
      </c>
      <c r="D220" s="26">
        <v>816</v>
      </c>
      <c r="E220" s="20">
        <f>SUM(F220:P220)</f>
        <v>68929.97280999999</v>
      </c>
      <c r="F220" s="20">
        <f aca="true" t="shared" si="78" ref="F220:L220">SUM(F221:F225)</f>
        <v>0</v>
      </c>
      <c r="G220" s="20">
        <f t="shared" si="78"/>
        <v>0</v>
      </c>
      <c r="H220" s="20">
        <f t="shared" si="78"/>
        <v>0</v>
      </c>
      <c r="I220" s="20">
        <f t="shared" si="78"/>
        <v>0</v>
      </c>
      <c r="J220" s="20">
        <f t="shared" si="78"/>
        <v>32243.889649999997</v>
      </c>
      <c r="K220" s="20">
        <f t="shared" si="78"/>
        <v>10312.25028</v>
      </c>
      <c r="L220" s="20">
        <f t="shared" si="78"/>
        <v>20758.207879999998</v>
      </c>
      <c r="M220" s="20">
        <f>SUM(M221:M225)</f>
        <v>1868.125</v>
      </c>
      <c r="N220" s="20">
        <f>SUM(N221:N225)</f>
        <v>1873.75</v>
      </c>
      <c r="O220" s="20">
        <f>SUM(O221:O225)</f>
        <v>1873.75</v>
      </c>
      <c r="P220" s="20">
        <f>SUM(P221:P225)</f>
        <v>0</v>
      </c>
    </row>
    <row r="221" spans="1:16" ht="15">
      <c r="A221" s="65"/>
      <c r="B221" s="63"/>
      <c r="C221" s="31" t="s">
        <v>5</v>
      </c>
      <c r="D221" s="26"/>
      <c r="E221" s="20">
        <f t="shared" si="75"/>
        <v>21035.464330000003</v>
      </c>
      <c r="F221" s="20">
        <v>0</v>
      </c>
      <c r="G221" s="20">
        <v>0</v>
      </c>
      <c r="H221" s="20">
        <v>0</v>
      </c>
      <c r="I221" s="20">
        <v>0</v>
      </c>
      <c r="J221" s="20">
        <v>3809.8</v>
      </c>
      <c r="K221" s="20">
        <v>3809.8</v>
      </c>
      <c r="L221" s="20">
        <v>8923.36433</v>
      </c>
      <c r="M221" s="20">
        <v>1494.5</v>
      </c>
      <c r="N221" s="20">
        <v>1499</v>
      </c>
      <c r="O221" s="20">
        <v>1499</v>
      </c>
      <c r="P221" s="20">
        <v>0</v>
      </c>
    </row>
    <row r="222" spans="1:16" ht="15">
      <c r="A222" s="65"/>
      <c r="B222" s="63"/>
      <c r="C222" s="37" t="s">
        <v>6</v>
      </c>
      <c r="D222" s="26"/>
      <c r="E222" s="20">
        <f t="shared" si="75"/>
        <v>44921.42348</v>
      </c>
      <c r="F222" s="20">
        <v>0</v>
      </c>
      <c r="G222" s="20">
        <v>0</v>
      </c>
      <c r="H222" s="20">
        <v>0</v>
      </c>
      <c r="I222" s="20">
        <v>0</v>
      </c>
      <c r="J222" s="20">
        <v>26852.8821</v>
      </c>
      <c r="K222" s="20">
        <v>5693.48128</v>
      </c>
      <c r="L222" s="20">
        <v>11251.935099999999</v>
      </c>
      <c r="M222" s="20">
        <v>373.625</v>
      </c>
      <c r="N222" s="20">
        <v>374.75</v>
      </c>
      <c r="O222" s="20">
        <v>374.75</v>
      </c>
      <c r="P222" s="20">
        <v>0</v>
      </c>
    </row>
    <row r="223" spans="1:16" ht="15">
      <c r="A223" s="65"/>
      <c r="B223" s="63"/>
      <c r="C223" s="31" t="s">
        <v>7</v>
      </c>
      <c r="D223" s="26"/>
      <c r="E223" s="20">
        <f t="shared" si="75"/>
        <v>2973.085</v>
      </c>
      <c r="F223" s="20">
        <v>0</v>
      </c>
      <c r="G223" s="20">
        <v>0</v>
      </c>
      <c r="H223" s="20">
        <v>0</v>
      </c>
      <c r="I223" s="20">
        <v>0</v>
      </c>
      <c r="J223" s="20">
        <v>1581.20755</v>
      </c>
      <c r="K223" s="20">
        <v>808.969</v>
      </c>
      <c r="L223" s="20">
        <v>582.9084499999999</v>
      </c>
      <c r="M223" s="20">
        <v>0</v>
      </c>
      <c r="N223" s="20">
        <v>0</v>
      </c>
      <c r="O223" s="20">
        <v>0</v>
      </c>
      <c r="P223" s="20">
        <v>0</v>
      </c>
    </row>
    <row r="224" spans="1:16" ht="30">
      <c r="A224" s="65"/>
      <c r="B224" s="63"/>
      <c r="C224" s="31" t="s">
        <v>35</v>
      </c>
      <c r="D224" s="26"/>
      <c r="E224" s="20">
        <f t="shared" si="75"/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</row>
    <row r="225" spans="1:16" ht="52.5" customHeight="1">
      <c r="A225" s="65"/>
      <c r="B225" s="63"/>
      <c r="C225" s="31" t="s">
        <v>62</v>
      </c>
      <c r="D225" s="26"/>
      <c r="E225" s="20">
        <f t="shared" si="75"/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</row>
    <row r="226" spans="1:16" ht="15">
      <c r="A226" s="58" t="s">
        <v>85</v>
      </c>
      <c r="B226" s="63" t="s">
        <v>90</v>
      </c>
      <c r="C226" s="31" t="s">
        <v>31</v>
      </c>
      <c r="D226" s="26">
        <v>816</v>
      </c>
      <c r="E226" s="20">
        <f t="shared" si="75"/>
        <v>104234.70567799997</v>
      </c>
      <c r="F226" s="20">
        <f>SUM(F227:F231)</f>
        <v>0</v>
      </c>
      <c r="G226" s="20">
        <f aca="true" t="shared" si="79" ref="G226:L226">SUM(G227:G231)</f>
        <v>0</v>
      </c>
      <c r="H226" s="20">
        <f t="shared" si="79"/>
        <v>0</v>
      </c>
      <c r="I226" s="20">
        <f t="shared" si="79"/>
        <v>0</v>
      </c>
      <c r="J226" s="20">
        <f t="shared" si="79"/>
        <v>53249.334</v>
      </c>
      <c r="K226" s="20">
        <f t="shared" si="79"/>
        <v>37715.98009999999</v>
      </c>
      <c r="L226" s="20">
        <f t="shared" si="79"/>
        <v>11612.61262</v>
      </c>
      <c r="M226" s="20">
        <f>SUM(M227:M231)</f>
        <v>1181.57895</v>
      </c>
      <c r="N226" s="20">
        <f>SUM(N227:N231)</f>
        <v>231.57895</v>
      </c>
      <c r="O226" s="20">
        <f>SUM(O227:O231)</f>
        <v>231.57895</v>
      </c>
      <c r="P226" s="20">
        <f>SUM(P227:P231)</f>
        <v>12.042108</v>
      </c>
    </row>
    <row r="227" spans="1:16" ht="15">
      <c r="A227" s="65"/>
      <c r="B227" s="63"/>
      <c r="C227" s="31" t="s">
        <v>5</v>
      </c>
      <c r="D227" s="26"/>
      <c r="E227" s="20">
        <f t="shared" si="75"/>
        <v>74169.70001</v>
      </c>
      <c r="F227" s="20">
        <v>0</v>
      </c>
      <c r="G227" s="20">
        <v>0</v>
      </c>
      <c r="H227" s="20">
        <v>0</v>
      </c>
      <c r="I227" s="20">
        <v>0</v>
      </c>
      <c r="J227" s="20">
        <v>35335</v>
      </c>
      <c r="K227" s="20">
        <v>34439.7</v>
      </c>
      <c r="L227" s="20">
        <v>3735.00001</v>
      </c>
      <c r="M227" s="20">
        <v>220</v>
      </c>
      <c r="N227" s="20">
        <v>220</v>
      </c>
      <c r="O227" s="20">
        <v>220</v>
      </c>
      <c r="P227" s="20">
        <v>0</v>
      </c>
    </row>
    <row r="228" spans="1:16" ht="15">
      <c r="A228" s="65"/>
      <c r="B228" s="63"/>
      <c r="C228" s="37" t="s">
        <v>6</v>
      </c>
      <c r="D228" s="26"/>
      <c r="E228" s="20">
        <f t="shared" si="75"/>
        <v>28516.590998</v>
      </c>
      <c r="F228" s="20">
        <v>0</v>
      </c>
      <c r="G228" s="20">
        <v>0</v>
      </c>
      <c r="H228" s="20">
        <v>0</v>
      </c>
      <c r="I228" s="20">
        <v>0</v>
      </c>
      <c r="J228" s="20">
        <v>17149.853</v>
      </c>
      <c r="K228" s="20">
        <v>2886.1801</v>
      </c>
      <c r="L228" s="20">
        <v>7483.77894</v>
      </c>
      <c r="M228" s="20">
        <v>961.57895</v>
      </c>
      <c r="N228" s="20">
        <v>11.57895</v>
      </c>
      <c r="O228" s="20">
        <v>11.57895</v>
      </c>
      <c r="P228" s="20">
        <f>O228*1.04</f>
        <v>12.042108</v>
      </c>
    </row>
    <row r="229" spans="1:16" ht="15">
      <c r="A229" s="65"/>
      <c r="B229" s="63"/>
      <c r="C229" s="31" t="s">
        <v>7</v>
      </c>
      <c r="D229" s="26"/>
      <c r="E229" s="20">
        <f t="shared" si="75"/>
        <v>1548.4146700000001</v>
      </c>
      <c r="F229" s="20">
        <v>0</v>
      </c>
      <c r="G229" s="20">
        <v>0</v>
      </c>
      <c r="H229" s="20">
        <v>0</v>
      </c>
      <c r="I229" s="20">
        <v>0</v>
      </c>
      <c r="J229" s="20">
        <v>764.481</v>
      </c>
      <c r="K229" s="20">
        <v>390.1</v>
      </c>
      <c r="L229" s="20">
        <v>393.83367</v>
      </c>
      <c r="M229" s="20">
        <v>0</v>
      </c>
      <c r="N229" s="20">
        <v>0</v>
      </c>
      <c r="O229" s="20">
        <v>0</v>
      </c>
      <c r="P229" s="20">
        <v>0</v>
      </c>
    </row>
    <row r="230" spans="1:16" ht="30">
      <c r="A230" s="65"/>
      <c r="B230" s="63"/>
      <c r="C230" s="31" t="s">
        <v>35</v>
      </c>
      <c r="D230" s="26"/>
      <c r="E230" s="20">
        <f t="shared" si="75"/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</row>
    <row r="231" spans="1:16" ht="30">
      <c r="A231" s="65"/>
      <c r="B231" s="63"/>
      <c r="C231" s="31" t="s">
        <v>62</v>
      </c>
      <c r="D231" s="26"/>
      <c r="E231" s="20">
        <f t="shared" si="75"/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</row>
    <row r="232" spans="1:16" ht="15" customHeight="1">
      <c r="A232" s="58" t="s">
        <v>99</v>
      </c>
      <c r="B232" s="63" t="s">
        <v>95</v>
      </c>
      <c r="C232" s="31" t="s">
        <v>31</v>
      </c>
      <c r="D232" s="27">
        <v>816</v>
      </c>
      <c r="E232" s="20">
        <f t="shared" si="75"/>
        <v>175836.01506</v>
      </c>
      <c r="F232" s="20">
        <f aca="true" t="shared" si="80" ref="F232:M232">F233+F234+F235+F236+F237</f>
        <v>0</v>
      </c>
      <c r="G232" s="20">
        <f t="shared" si="80"/>
        <v>0</v>
      </c>
      <c r="H232" s="20">
        <f t="shared" si="80"/>
        <v>0</v>
      </c>
      <c r="I232" s="20">
        <f t="shared" si="80"/>
        <v>0</v>
      </c>
      <c r="J232" s="20">
        <f t="shared" si="80"/>
        <v>0</v>
      </c>
      <c r="K232" s="20">
        <f t="shared" si="80"/>
        <v>32600.29093</v>
      </c>
      <c r="L232" s="20">
        <f t="shared" si="80"/>
        <v>33341.71787</v>
      </c>
      <c r="M232" s="20">
        <f t="shared" si="80"/>
        <v>46901.191269999996</v>
      </c>
      <c r="N232" s="20">
        <f>N233+N234+N235+N236+N237</f>
        <v>6086.16954</v>
      </c>
      <c r="O232" s="20">
        <f>O233+O234+O235+O236+O237</f>
        <v>15824.34545</v>
      </c>
      <c r="P232" s="20">
        <f>P233+P234+P235+P236+P237</f>
        <v>41082.3</v>
      </c>
    </row>
    <row r="233" spans="1:16" ht="15">
      <c r="A233" s="58"/>
      <c r="B233" s="63"/>
      <c r="C233" s="31" t="s">
        <v>5</v>
      </c>
      <c r="D233" s="40"/>
      <c r="E233" s="20">
        <f t="shared" si="75"/>
        <v>163330.5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28587.2</v>
      </c>
      <c r="L233" s="20">
        <v>29317.4</v>
      </c>
      <c r="M233" s="20">
        <v>45001.2</v>
      </c>
      <c r="N233" s="20">
        <v>5839.7</v>
      </c>
      <c r="O233" s="20">
        <v>15459</v>
      </c>
      <c r="P233" s="20">
        <f>4*9781.5</f>
        <v>39126</v>
      </c>
    </row>
    <row r="234" spans="1:16" ht="15">
      <c r="A234" s="58"/>
      <c r="B234" s="63"/>
      <c r="C234" s="31" t="s">
        <v>6</v>
      </c>
      <c r="D234" s="40"/>
      <c r="E234" s="20">
        <f t="shared" si="75"/>
        <v>6531.69229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520.56498</v>
      </c>
      <c r="L234" s="20">
        <v>1543.02105</v>
      </c>
      <c r="M234" s="20">
        <v>1899.99127</v>
      </c>
      <c r="N234" s="20">
        <v>246.46954</v>
      </c>
      <c r="O234" s="20">
        <v>365.34545</v>
      </c>
      <c r="P234" s="20">
        <f>P233*0.05</f>
        <v>1956.3000000000002</v>
      </c>
    </row>
    <row r="235" spans="1:16" ht="15">
      <c r="A235" s="58"/>
      <c r="B235" s="63"/>
      <c r="C235" s="31" t="s">
        <v>7</v>
      </c>
      <c r="D235" s="40"/>
      <c r="E235" s="20">
        <f t="shared" si="75"/>
        <v>5973.822770000001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3492.52595</v>
      </c>
      <c r="L235" s="20">
        <v>2481.29682</v>
      </c>
      <c r="M235" s="20">
        <v>0</v>
      </c>
      <c r="N235" s="20">
        <v>0</v>
      </c>
      <c r="O235" s="20">
        <v>0</v>
      </c>
      <c r="P235" s="20">
        <v>0</v>
      </c>
    </row>
    <row r="236" spans="1:16" ht="30">
      <c r="A236" s="58"/>
      <c r="B236" s="63"/>
      <c r="C236" s="31" t="s">
        <v>35</v>
      </c>
      <c r="D236" s="40"/>
      <c r="E236" s="20">
        <f t="shared" si="75"/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</row>
    <row r="237" spans="1:16" ht="30">
      <c r="A237" s="58"/>
      <c r="B237" s="63"/>
      <c r="C237" s="31" t="s">
        <v>62</v>
      </c>
      <c r="D237" s="40"/>
      <c r="E237" s="20">
        <f t="shared" si="75"/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</row>
    <row r="238" spans="1:16" ht="15" customHeight="1">
      <c r="A238" s="58" t="s">
        <v>100</v>
      </c>
      <c r="B238" s="63" t="s">
        <v>101</v>
      </c>
      <c r="C238" s="31" t="s">
        <v>31</v>
      </c>
      <c r="D238" s="27">
        <v>816</v>
      </c>
      <c r="E238" s="20">
        <f t="shared" si="75"/>
        <v>8200</v>
      </c>
      <c r="F238" s="20">
        <f aca="true" t="shared" si="81" ref="F238:M238">F239+F240+F241+F242+F243</f>
        <v>0</v>
      </c>
      <c r="G238" s="20">
        <f t="shared" si="81"/>
        <v>0</v>
      </c>
      <c r="H238" s="20">
        <f t="shared" si="81"/>
        <v>0</v>
      </c>
      <c r="I238" s="20">
        <f t="shared" si="81"/>
        <v>0</v>
      </c>
      <c r="J238" s="20">
        <f t="shared" si="81"/>
        <v>0</v>
      </c>
      <c r="K238" s="20">
        <f t="shared" si="81"/>
        <v>0</v>
      </c>
      <c r="L238" s="20">
        <f t="shared" si="81"/>
        <v>2500</v>
      </c>
      <c r="M238" s="20">
        <f t="shared" si="81"/>
        <v>5700</v>
      </c>
      <c r="N238" s="20">
        <f>N239+N240+N241+N242+N243</f>
        <v>0</v>
      </c>
      <c r="O238" s="20">
        <f>O239+O240+O241+O242+O243</f>
        <v>0</v>
      </c>
      <c r="P238" s="20">
        <f>P239+P240+P241+P242+P243</f>
        <v>0</v>
      </c>
    </row>
    <row r="239" spans="1:16" ht="15">
      <c r="A239" s="58"/>
      <c r="B239" s="63"/>
      <c r="C239" s="31" t="s">
        <v>5</v>
      </c>
      <c r="D239" s="40"/>
      <c r="E239" s="20">
        <f t="shared" si="75"/>
        <v>8200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2500</v>
      </c>
      <c r="M239" s="20">
        <v>5700</v>
      </c>
      <c r="N239" s="20">
        <v>0</v>
      </c>
      <c r="O239" s="20">
        <v>0</v>
      </c>
      <c r="P239" s="20">
        <v>0</v>
      </c>
    </row>
    <row r="240" spans="1:16" ht="15">
      <c r="A240" s="58"/>
      <c r="B240" s="63"/>
      <c r="C240" s="31" t="s">
        <v>6</v>
      </c>
      <c r="D240" s="40"/>
      <c r="E240" s="20">
        <f t="shared" si="75"/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f>N239*0.01</f>
        <v>0</v>
      </c>
      <c r="O240" s="20">
        <v>0</v>
      </c>
      <c r="P240" s="20">
        <f>P239*0.01</f>
        <v>0</v>
      </c>
    </row>
    <row r="241" spans="1:16" ht="15">
      <c r="A241" s="58"/>
      <c r="B241" s="63"/>
      <c r="C241" s="31" t="s">
        <v>7</v>
      </c>
      <c r="D241" s="40"/>
      <c r="E241" s="20">
        <f t="shared" si="75"/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</row>
    <row r="242" spans="1:16" ht="30">
      <c r="A242" s="58"/>
      <c r="B242" s="63"/>
      <c r="C242" s="31" t="s">
        <v>35</v>
      </c>
      <c r="D242" s="40"/>
      <c r="E242" s="20">
        <f t="shared" si="75"/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</row>
    <row r="243" spans="1:16" ht="30">
      <c r="A243" s="58"/>
      <c r="B243" s="63"/>
      <c r="C243" s="31" t="s">
        <v>62</v>
      </c>
      <c r="D243" s="40"/>
      <c r="E243" s="20">
        <f t="shared" si="75"/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  <c r="O243" s="20">
        <v>0</v>
      </c>
      <c r="P243" s="20">
        <v>0</v>
      </c>
    </row>
    <row r="244" spans="1:16" ht="12.75">
      <c r="A244" s="21"/>
      <c r="B244" s="45"/>
      <c r="C244" s="45"/>
      <c r="D244" s="21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</row>
    <row r="245" spans="1:16" ht="12.75">
      <c r="A245" s="75" t="s">
        <v>102</v>
      </c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</row>
  </sheetData>
  <sheetProtection/>
  <mergeCells count="86">
    <mergeCell ref="A238:A243"/>
    <mergeCell ref="B238:B243"/>
    <mergeCell ref="A245:P245"/>
    <mergeCell ref="A220:A225"/>
    <mergeCell ref="B220:B225"/>
    <mergeCell ref="A226:A231"/>
    <mergeCell ref="B226:B231"/>
    <mergeCell ref="A232:A237"/>
    <mergeCell ref="B232:B237"/>
    <mergeCell ref="C199:C201"/>
    <mergeCell ref="C202:C205"/>
    <mergeCell ref="A209:A219"/>
    <mergeCell ref="B209:B219"/>
    <mergeCell ref="C210:C212"/>
    <mergeCell ref="C213:C216"/>
    <mergeCell ref="A186:A191"/>
    <mergeCell ref="B186:B191"/>
    <mergeCell ref="A192:A197"/>
    <mergeCell ref="B192:B197"/>
    <mergeCell ref="A198:A208"/>
    <mergeCell ref="B198:B208"/>
    <mergeCell ref="A168:A173"/>
    <mergeCell ref="B168:B173"/>
    <mergeCell ref="A174:A179"/>
    <mergeCell ref="B174:B179"/>
    <mergeCell ref="A180:A185"/>
    <mergeCell ref="B180:B185"/>
    <mergeCell ref="A147:A155"/>
    <mergeCell ref="B147:B155"/>
    <mergeCell ref="C149:C152"/>
    <mergeCell ref="A156:A161"/>
    <mergeCell ref="B156:B161"/>
    <mergeCell ref="A162:A167"/>
    <mergeCell ref="B162:B167"/>
    <mergeCell ref="A125:A136"/>
    <mergeCell ref="B125:B136"/>
    <mergeCell ref="C126:C128"/>
    <mergeCell ref="C129:C133"/>
    <mergeCell ref="A137:A146"/>
    <mergeCell ref="B137:B146"/>
    <mergeCell ref="C138:C140"/>
    <mergeCell ref="C141:C143"/>
    <mergeCell ref="A107:A112"/>
    <mergeCell ref="B107:B112"/>
    <mergeCell ref="A113:A118"/>
    <mergeCell ref="B113:B118"/>
    <mergeCell ref="A119:A124"/>
    <mergeCell ref="B119:B124"/>
    <mergeCell ref="A89:A94"/>
    <mergeCell ref="B89:B94"/>
    <mergeCell ref="A95:A100"/>
    <mergeCell ref="B95:B100"/>
    <mergeCell ref="A101:A106"/>
    <mergeCell ref="B101:B106"/>
    <mergeCell ref="A71:A76"/>
    <mergeCell ref="B71:B76"/>
    <mergeCell ref="A77:A82"/>
    <mergeCell ref="B77:B82"/>
    <mergeCell ref="A83:A88"/>
    <mergeCell ref="B83:B88"/>
    <mergeCell ref="A53:A58"/>
    <mergeCell ref="B53:B58"/>
    <mergeCell ref="A59:A64"/>
    <mergeCell ref="B59:B64"/>
    <mergeCell ref="A65:A70"/>
    <mergeCell ref="B65:B70"/>
    <mergeCell ref="A35:A40"/>
    <mergeCell ref="B35:B40"/>
    <mergeCell ref="A41:A46"/>
    <mergeCell ref="B41:B46"/>
    <mergeCell ref="A47:A52"/>
    <mergeCell ref="B47:B52"/>
    <mergeCell ref="A18:A26"/>
    <mergeCell ref="B18:B26"/>
    <mergeCell ref="C20:C23"/>
    <mergeCell ref="A27:A34"/>
    <mergeCell ref="B27:B34"/>
    <mergeCell ref="C29:C31"/>
    <mergeCell ref="A1:A2"/>
    <mergeCell ref="B1:B2"/>
    <mergeCell ref="C1:C2"/>
    <mergeCell ref="E1:P1"/>
    <mergeCell ref="A4:A17"/>
    <mergeCell ref="B4:B17"/>
    <mergeCell ref="C5:C8"/>
    <mergeCell ref="C9:C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="60" zoomScalePageLayoutView="0" workbookViewId="0" topLeftCell="A1">
      <selection activeCell="F23" sqref="F23"/>
    </sheetView>
  </sheetViews>
  <sheetFormatPr defaultColWidth="9.00390625" defaultRowHeight="12.75"/>
  <cols>
    <col min="1" max="1" width="22.875" style="2" customWidth="1"/>
    <col min="2" max="2" width="21.25390625" style="2" customWidth="1"/>
    <col min="3" max="3" width="25.375" style="2" customWidth="1"/>
    <col min="4" max="4" width="12.00390625" style="2" customWidth="1"/>
    <col min="5" max="5" width="11.25390625" style="2" customWidth="1"/>
    <col min="6" max="6" width="15.75390625" style="2" customWidth="1"/>
    <col min="7" max="7" width="13.25390625" style="2" customWidth="1"/>
    <col min="8" max="8" width="12.75390625" style="2" customWidth="1"/>
    <col min="9" max="9" width="16.75390625" style="2" customWidth="1"/>
    <col min="10" max="10" width="13.75390625" style="2" customWidth="1"/>
    <col min="11" max="11" width="12.25390625" style="2" customWidth="1"/>
    <col min="12" max="12" width="21.25390625" style="2" customWidth="1"/>
    <col min="13" max="16384" width="9.125" style="2" customWidth="1"/>
  </cols>
  <sheetData>
    <row r="1" spans="1:20" ht="27.75" customHeight="1">
      <c r="A1" s="1"/>
      <c r="B1" s="1"/>
      <c r="C1" s="79"/>
      <c r="D1" s="79"/>
      <c r="E1" s="79"/>
      <c r="F1" s="79"/>
      <c r="G1" s="79"/>
      <c r="H1" s="79"/>
      <c r="I1" s="79"/>
      <c r="J1" s="79"/>
      <c r="K1" s="1"/>
      <c r="L1" s="4" t="s">
        <v>26</v>
      </c>
      <c r="M1" s="3"/>
      <c r="N1" s="3"/>
      <c r="O1" s="3"/>
      <c r="P1" s="3"/>
      <c r="Q1" s="3"/>
      <c r="R1" s="3"/>
      <c r="S1" s="3"/>
      <c r="T1" s="3"/>
    </row>
    <row r="2" spans="1:16" ht="32.25" customHeight="1">
      <c r="A2" s="1"/>
      <c r="B2" s="80" t="s">
        <v>25</v>
      </c>
      <c r="C2" s="80"/>
      <c r="D2" s="80"/>
      <c r="E2" s="80"/>
      <c r="F2" s="80"/>
      <c r="G2" s="80"/>
      <c r="H2" s="80"/>
      <c r="I2" s="80"/>
      <c r="J2" s="80"/>
      <c r="K2" s="1"/>
      <c r="L2" s="1"/>
      <c r="M2" s="1"/>
      <c r="N2" s="1"/>
      <c r="O2" s="1"/>
      <c r="P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1"/>
      <c r="N3" s="1"/>
      <c r="O3" s="1"/>
      <c r="P3" s="1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90">
      <c r="A5" s="17" t="s">
        <v>15</v>
      </c>
      <c r="B5" s="18" t="s">
        <v>22</v>
      </c>
      <c r="C5" s="18" t="s">
        <v>23</v>
      </c>
      <c r="D5" s="18" t="s">
        <v>19</v>
      </c>
      <c r="E5" s="18" t="s">
        <v>20</v>
      </c>
      <c r="F5" s="18" t="s">
        <v>21</v>
      </c>
      <c r="G5" s="18" t="s">
        <v>24</v>
      </c>
      <c r="H5" s="18" t="s">
        <v>27</v>
      </c>
      <c r="I5" s="18" t="s">
        <v>28</v>
      </c>
      <c r="J5" s="18" t="s">
        <v>13</v>
      </c>
      <c r="K5" s="18" t="s">
        <v>29</v>
      </c>
      <c r="L5" s="19" t="s">
        <v>30</v>
      </c>
      <c r="M5" s="1"/>
      <c r="N5" s="1"/>
      <c r="O5" s="1"/>
      <c r="P5" s="1"/>
    </row>
    <row r="6" spans="1:16" ht="15">
      <c r="A6" s="14" t="s">
        <v>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"/>
      <c r="N6" s="1"/>
      <c r="O6" s="1"/>
      <c r="P6" s="1"/>
    </row>
    <row r="7" spans="1:16" ht="15">
      <c r="A7" s="5" t="s">
        <v>16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1"/>
      <c r="N7" s="1"/>
      <c r="O7" s="1"/>
      <c r="P7" s="1"/>
    </row>
    <row r="8" spans="1:16" ht="15">
      <c r="A8" s="5" t="s">
        <v>17</v>
      </c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1"/>
      <c r="N8" s="1"/>
      <c r="O8" s="1"/>
      <c r="P8" s="1"/>
    </row>
    <row r="9" spans="1:16" ht="15">
      <c r="A9" s="5" t="s">
        <v>14</v>
      </c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1"/>
      <c r="N9" s="1"/>
      <c r="O9" s="1"/>
      <c r="P9" s="1"/>
    </row>
    <row r="10" spans="1:16" ht="15">
      <c r="A10" s="5" t="s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1"/>
      <c r="N10" s="1"/>
      <c r="O10" s="1"/>
      <c r="P10" s="1"/>
    </row>
    <row r="11" spans="1:16" ht="15">
      <c r="A11" s="5" t="s">
        <v>18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1"/>
      <c r="N11" s="1"/>
      <c r="O11" s="1"/>
      <c r="P11" s="1"/>
    </row>
    <row r="12" spans="1:16" ht="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1"/>
      <c r="N12" s="1"/>
      <c r="O12" s="1"/>
      <c r="P12" s="1"/>
    </row>
    <row r="13" spans="1:16" ht="1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/>
  <mergeCells count="2">
    <mergeCell ref="C1:J1"/>
    <mergeCell ref="B2:J2"/>
  </mergeCells>
  <printOptions/>
  <pageMargins left="0.25" right="0.25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Пегуров Владимир Александрович</cp:lastModifiedBy>
  <cp:lastPrinted>2021-01-12T22:43:35Z</cp:lastPrinted>
  <dcterms:created xsi:type="dcterms:W3CDTF">2011-03-10T10:26:24Z</dcterms:created>
  <dcterms:modified xsi:type="dcterms:W3CDTF">2021-09-02T02:57:52Z</dcterms:modified>
  <cp:category/>
  <cp:version/>
  <cp:contentType/>
  <cp:contentStatus/>
</cp:coreProperties>
</file>